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ncf.sharepoint.com/sites/RegulationGCGrpO365/Documents partages/DRG/Divers/Observatoire de la qualité/publication novembre 2024/"/>
    </mc:Choice>
  </mc:AlternateContent>
  <xr:revisionPtr revIDLastSave="3" documentId="8_{E2537492-CDFE-4C9E-BE23-0BEDC513BEAD}" xr6:coauthVersionLast="47" xr6:coauthVersionMax="47" xr10:uidLastSave="{5F8CA7B3-97AD-4B29-89DB-2D0AABD71EA6}"/>
  <bookViews>
    <workbookView xWindow="-110" yWindow="-110" windowWidth="19420" windowHeight="11500" firstSheet="1" activeTab="1" xr2:uid="{00000000-000D-0000-FFFF-FFFF00000000}"/>
  </bookViews>
  <sheets>
    <sheet name="TOPFLOP" sheetId="31" state="hidden" r:id="rId1"/>
    <sheet name="Indicateurs de qualité perçue" sheetId="63" r:id="rId2"/>
    <sheet name="Indicateurs de qualité mesurée" sheetId="70" r:id="rId3"/>
  </sheets>
  <externalReferences>
    <externalReference r:id="rId4"/>
  </externalReferences>
  <definedNames>
    <definedName name="_xlnm._FilterDatabase" localSheetId="1" hidden="1">'Indicateurs de qualité perçue'!$B$6:$V$156</definedName>
    <definedName name="_xlnm._FilterDatabase" localSheetId="0" hidden="1">TOPFLOP!$A$3:$DT$144</definedName>
    <definedName name="Comment_imprimer_mon_document_?">#REF!</definedName>
    <definedName name="Comment_lire_les_résultats_?">#REF!</definedName>
    <definedName name="Comment_sont_collectées_les_enquêtes_?">#REF!</definedName>
    <definedName name="Correction_de_l_échantillon__redressement">#REF!</definedName>
    <definedName name="d">#REF!</definedName>
    <definedName name="_xlnm.Print_Titles" localSheetId="2">'Indicateurs de qualité mesurée'!$1:$8</definedName>
    <definedName name="_xlnm.Print_Titles" localSheetId="1">'Indicateurs de qualité perçue'!$2:$7</definedName>
    <definedName name="Quels_sont_les_résultats_présentés_?">#REF!</definedName>
    <definedName name="tabledonnees2015">'[1]table données2015'!$A$10:$FY$81</definedName>
    <definedName name="_xlnm.Print_Area" localSheetId="2">'Indicateurs de qualité mesurée'!$C$2:$Q$2193</definedName>
    <definedName name="_xlnm.Print_Area" localSheetId="1">'Indicateurs de qualité perçue'!$B$2:$V$158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144" i="31" l="1"/>
  <c r="AZ144" i="31"/>
  <c r="AY144" i="31"/>
  <c r="AX144" i="31"/>
  <c r="AW144" i="31"/>
  <c r="AV144" i="31"/>
  <c r="AU144" i="31"/>
  <c r="AT144" i="31"/>
  <c r="BA143" i="31"/>
  <c r="AZ143" i="31"/>
  <c r="AY143" i="31"/>
  <c r="AX143" i="31"/>
  <c r="AW143" i="31"/>
  <c r="AV143" i="31"/>
  <c r="AU143" i="31"/>
  <c r="AT143" i="31"/>
  <c r="BA142" i="31"/>
  <c r="AZ142" i="31"/>
  <c r="AY142" i="31"/>
  <c r="AX142" i="31"/>
  <c r="AW142" i="31"/>
  <c r="AV142" i="31"/>
  <c r="AU142" i="31"/>
  <c r="AT142" i="31"/>
  <c r="BA141" i="31"/>
  <c r="AZ141" i="31"/>
  <c r="AY141" i="31"/>
  <c r="AX141" i="31"/>
  <c r="AW141" i="31"/>
  <c r="AV141" i="31"/>
  <c r="AU141" i="31"/>
  <c r="AT141" i="31"/>
  <c r="BA140" i="31"/>
  <c r="AZ140" i="31"/>
  <c r="AY140" i="31"/>
  <c r="AX140" i="31"/>
  <c r="AW140" i="31"/>
  <c r="AV140" i="31"/>
  <c r="AU140" i="31"/>
  <c r="AT140" i="31"/>
  <c r="BA139" i="31"/>
  <c r="AZ139" i="31"/>
  <c r="AY139" i="31"/>
  <c r="AX139" i="31"/>
  <c r="AW139" i="31"/>
  <c r="AV139" i="31"/>
  <c r="AU139" i="31"/>
  <c r="AT139" i="31"/>
  <c r="A139" i="31"/>
  <c r="BA138" i="31"/>
  <c r="AZ138" i="31"/>
  <c r="AY138" i="31"/>
  <c r="AX138" i="31"/>
  <c r="AW138" i="31"/>
  <c r="AV138" i="31"/>
  <c r="AU138" i="31"/>
  <c r="AT138" i="31"/>
  <c r="BA137" i="31"/>
  <c r="AZ137" i="31"/>
  <c r="AY137" i="31"/>
  <c r="AX137" i="31"/>
  <c r="AW137" i="31"/>
  <c r="AV137" i="31"/>
  <c r="AU137" i="31"/>
  <c r="AT137" i="31"/>
  <c r="BA136" i="31"/>
  <c r="AZ136" i="31"/>
  <c r="AY136" i="31"/>
  <c r="AX136" i="31"/>
  <c r="AW136" i="31"/>
  <c r="AV136" i="31"/>
  <c r="AU136" i="31"/>
  <c r="AT136" i="31"/>
  <c r="BA135" i="31"/>
  <c r="AZ135" i="31"/>
  <c r="AY135" i="31"/>
  <c r="AX135" i="31"/>
  <c r="AW135" i="31"/>
  <c r="AV135" i="31"/>
  <c r="AU135" i="31"/>
  <c r="AT135" i="31"/>
  <c r="BA134" i="31"/>
  <c r="AZ134" i="31"/>
  <c r="AY134" i="31"/>
  <c r="AX134" i="31"/>
  <c r="AW134" i="31"/>
  <c r="AV134" i="31"/>
  <c r="AU134" i="31"/>
  <c r="AT134" i="31"/>
  <c r="BA133" i="31"/>
  <c r="AZ133" i="31"/>
  <c r="AY133" i="31"/>
  <c r="AX133" i="31"/>
  <c r="AW133" i="31"/>
  <c r="AV133" i="31"/>
  <c r="AU133" i="31"/>
  <c r="AT133" i="31"/>
  <c r="BA132" i="31"/>
  <c r="AZ132" i="31"/>
  <c r="AY132" i="31"/>
  <c r="AX132" i="31"/>
  <c r="AW132" i="31"/>
  <c r="AV132" i="31"/>
  <c r="AU132" i="31"/>
  <c r="AT132" i="31"/>
  <c r="BA131" i="31"/>
  <c r="AZ131" i="31"/>
  <c r="AY131" i="31"/>
  <c r="AX131" i="31"/>
  <c r="AW131" i="31"/>
  <c r="AV131" i="31"/>
  <c r="AU131" i="31"/>
  <c r="AT131" i="31"/>
  <c r="BA130" i="31"/>
  <c r="AZ130" i="31"/>
  <c r="AY130" i="31"/>
  <c r="AX130" i="31"/>
  <c r="AW130" i="31"/>
  <c r="AV130" i="31"/>
  <c r="AU130" i="31"/>
  <c r="AT130" i="31"/>
  <c r="D130" i="31"/>
  <c r="BA129" i="31"/>
  <c r="AZ129" i="31"/>
  <c r="AY129" i="31"/>
  <c r="AX129" i="31"/>
  <c r="AW129" i="31"/>
  <c r="AV129" i="31"/>
  <c r="AU129" i="31"/>
  <c r="AT129" i="31"/>
  <c r="BA128" i="31"/>
  <c r="AZ128" i="31"/>
  <c r="AY128" i="31"/>
  <c r="AX128" i="31"/>
  <c r="AW128" i="31"/>
  <c r="AV128" i="31"/>
  <c r="AU128" i="31"/>
  <c r="AT128" i="31"/>
  <c r="BA127" i="31"/>
  <c r="AZ127" i="31"/>
  <c r="AY127" i="31"/>
  <c r="AX127" i="31"/>
  <c r="AW127" i="31"/>
  <c r="AV127" i="31"/>
  <c r="AU127" i="31"/>
  <c r="AT127" i="31"/>
  <c r="A127" i="31"/>
  <c r="BA126" i="31"/>
  <c r="AZ126" i="31"/>
  <c r="AY126" i="31"/>
  <c r="AX126" i="31"/>
  <c r="AW126" i="31"/>
  <c r="AV126" i="31"/>
  <c r="AU126" i="31"/>
  <c r="AT126" i="31"/>
  <c r="D126" i="31"/>
  <c r="BA125" i="31"/>
  <c r="AZ125" i="31"/>
  <c r="AY125" i="31"/>
  <c r="AX125" i="31"/>
  <c r="AW125" i="31"/>
  <c r="AV125" i="31"/>
  <c r="AU125" i="31"/>
  <c r="AT125" i="31"/>
  <c r="BA124" i="31"/>
  <c r="AZ124" i="31"/>
  <c r="AY124" i="31"/>
  <c r="AX124" i="31"/>
  <c r="AW124" i="31"/>
  <c r="AV124" i="31"/>
  <c r="AU124" i="31"/>
  <c r="AT124" i="31"/>
  <c r="BA123" i="31"/>
  <c r="AZ123" i="31"/>
  <c r="AY123" i="31"/>
  <c r="AX123" i="31"/>
  <c r="AW123" i="31"/>
  <c r="AV123" i="31"/>
  <c r="AU123" i="31"/>
  <c r="AT123" i="31"/>
  <c r="BA122" i="31"/>
  <c r="AZ122" i="31"/>
  <c r="AY122" i="31"/>
  <c r="AX122" i="31"/>
  <c r="AW122" i="31"/>
  <c r="AV122" i="31"/>
  <c r="AU122" i="31"/>
  <c r="AT122" i="31"/>
  <c r="BA121" i="31"/>
  <c r="AZ121" i="31"/>
  <c r="AY121" i="31"/>
  <c r="AX121" i="31"/>
  <c r="AW121" i="31"/>
  <c r="AV121" i="31"/>
  <c r="AU121" i="31"/>
  <c r="AT121" i="31"/>
  <c r="BA120" i="31"/>
  <c r="AZ120" i="31"/>
  <c r="AY120" i="31"/>
  <c r="AX120" i="31"/>
  <c r="AW120" i="31"/>
  <c r="AV120" i="31"/>
  <c r="AU120" i="31"/>
  <c r="AT120" i="31"/>
  <c r="BA119" i="31"/>
  <c r="AZ119" i="31"/>
  <c r="AY119" i="31"/>
  <c r="AX119" i="31"/>
  <c r="AW119" i="31"/>
  <c r="AV119" i="31"/>
  <c r="AU119" i="31"/>
  <c r="AT119" i="31"/>
  <c r="A119" i="31"/>
  <c r="BA118" i="31"/>
  <c r="AZ118" i="31"/>
  <c r="AY118" i="31"/>
  <c r="AX118" i="31"/>
  <c r="AW118" i="31"/>
  <c r="AV118" i="31"/>
  <c r="AU118" i="31"/>
  <c r="AT118" i="31"/>
  <c r="D118" i="31"/>
  <c r="BA117" i="31"/>
  <c r="AZ117" i="31"/>
  <c r="AY117" i="31"/>
  <c r="AX117" i="31"/>
  <c r="AW117" i="31"/>
  <c r="AV117" i="31"/>
  <c r="AU117" i="31"/>
  <c r="AT117" i="31"/>
  <c r="BA116" i="31"/>
  <c r="AZ116" i="31"/>
  <c r="AY116" i="31"/>
  <c r="AX116" i="31"/>
  <c r="AW116" i="31"/>
  <c r="AV116" i="31"/>
  <c r="AU116" i="31"/>
  <c r="AT116" i="31"/>
  <c r="BA115" i="31"/>
  <c r="AZ115" i="31"/>
  <c r="AY115" i="31"/>
  <c r="AX115" i="31"/>
  <c r="AW115" i="31"/>
  <c r="AV115" i="31"/>
  <c r="AU115" i="31"/>
  <c r="AT115" i="31"/>
  <c r="BA114" i="31"/>
  <c r="AZ114" i="31"/>
  <c r="AY114" i="31"/>
  <c r="AX114" i="31"/>
  <c r="AW114" i="31"/>
  <c r="AV114" i="31"/>
  <c r="AU114" i="31"/>
  <c r="AT114" i="31"/>
  <c r="BA113" i="31"/>
  <c r="AZ113" i="31"/>
  <c r="AY113" i="31"/>
  <c r="AX113" i="31"/>
  <c r="AW113" i="31"/>
  <c r="AV113" i="31"/>
  <c r="AU113" i="31"/>
  <c r="AT113" i="31"/>
  <c r="BA112" i="31"/>
  <c r="AZ112" i="31"/>
  <c r="AY112" i="31"/>
  <c r="AX112" i="31"/>
  <c r="AW112" i="31"/>
  <c r="AV112" i="31"/>
  <c r="AU112" i="31"/>
  <c r="AT112" i="31"/>
  <c r="BA111" i="31"/>
  <c r="AZ111" i="31"/>
  <c r="AY111" i="31"/>
  <c r="AX111" i="31"/>
  <c r="AW111" i="31"/>
  <c r="AV111" i="31"/>
  <c r="AU111" i="31"/>
  <c r="AT111" i="31"/>
  <c r="A111" i="31"/>
  <c r="BA110" i="31"/>
  <c r="AZ110" i="31"/>
  <c r="AY110" i="31"/>
  <c r="AX110" i="31"/>
  <c r="AW110" i="31"/>
  <c r="AV110" i="31"/>
  <c r="AU110" i="31"/>
  <c r="AT110" i="31"/>
  <c r="D110" i="31"/>
  <c r="BA109" i="31"/>
  <c r="AZ109" i="31"/>
  <c r="AY109" i="31"/>
  <c r="AX109" i="31"/>
  <c r="AW109" i="31"/>
  <c r="AV109" i="31"/>
  <c r="AU109" i="31"/>
  <c r="AT109" i="31"/>
  <c r="BA108" i="31"/>
  <c r="AZ108" i="31"/>
  <c r="AY108" i="31"/>
  <c r="AX108" i="31"/>
  <c r="AW108" i="31"/>
  <c r="AV108" i="31"/>
  <c r="AU108" i="31"/>
  <c r="AT108" i="31"/>
  <c r="BA107" i="31"/>
  <c r="AZ107" i="31"/>
  <c r="AY107" i="31"/>
  <c r="AX107" i="31"/>
  <c r="AW107" i="31"/>
  <c r="AV107" i="31"/>
  <c r="AU107" i="31"/>
  <c r="AT107" i="31"/>
  <c r="BA106" i="31"/>
  <c r="AZ106" i="31"/>
  <c r="AY106" i="31"/>
  <c r="AX106" i="31"/>
  <c r="AW106" i="31"/>
  <c r="AV106" i="31"/>
  <c r="AU106" i="31"/>
  <c r="AT106" i="31"/>
  <c r="BA105" i="31"/>
  <c r="AZ105" i="31"/>
  <c r="AY105" i="31"/>
  <c r="AX105" i="31"/>
  <c r="AW105" i="31"/>
  <c r="AV105" i="31"/>
  <c r="AU105" i="31"/>
  <c r="AT105" i="31"/>
  <c r="BA104" i="31"/>
  <c r="AZ104" i="31"/>
  <c r="AY104" i="31"/>
  <c r="AX104" i="31"/>
  <c r="AW104" i="31"/>
  <c r="AV104" i="31"/>
  <c r="AU104" i="31"/>
  <c r="AT104" i="31"/>
  <c r="D104" i="31"/>
  <c r="BA103" i="31"/>
  <c r="AZ103" i="31"/>
  <c r="AY103" i="31"/>
  <c r="AX103" i="31"/>
  <c r="AW103" i="31"/>
  <c r="AV103" i="31"/>
  <c r="AU103" i="31"/>
  <c r="AT103" i="31"/>
  <c r="BA102" i="31"/>
  <c r="AZ102" i="31"/>
  <c r="AY102" i="31"/>
  <c r="AX102" i="31"/>
  <c r="AW102" i="31"/>
  <c r="AV102" i="31"/>
  <c r="AU102" i="31"/>
  <c r="AT102" i="31"/>
  <c r="BA101" i="31"/>
  <c r="AZ101" i="31"/>
  <c r="AY101" i="31"/>
  <c r="AX101" i="31"/>
  <c r="AW101" i="31"/>
  <c r="AV101" i="31"/>
  <c r="AU101" i="31"/>
  <c r="AT101" i="31"/>
  <c r="A101" i="31"/>
  <c r="BA100" i="31"/>
  <c r="AZ100" i="31"/>
  <c r="AY100" i="31"/>
  <c r="AX100" i="31"/>
  <c r="AW100" i="31"/>
  <c r="AV100" i="31"/>
  <c r="AU100" i="31"/>
  <c r="AT100" i="31"/>
  <c r="D100" i="31"/>
  <c r="BA99" i="31"/>
  <c r="AZ99" i="31"/>
  <c r="AY99" i="31"/>
  <c r="AX99" i="31"/>
  <c r="AW99" i="31"/>
  <c r="AV99" i="31"/>
  <c r="AU99" i="31"/>
  <c r="AT99" i="31"/>
  <c r="DY98" i="31"/>
  <c r="BA98" i="31"/>
  <c r="AZ98" i="31"/>
  <c r="AY98" i="31"/>
  <c r="AX98" i="31"/>
  <c r="AW98" i="31"/>
  <c r="AV98" i="31"/>
  <c r="AU98" i="31"/>
  <c r="AT98" i="31"/>
  <c r="D98" i="31"/>
  <c r="BA97" i="31"/>
  <c r="AZ97" i="31"/>
  <c r="AY97" i="31"/>
  <c r="AX97" i="31"/>
  <c r="AW97" i="31"/>
  <c r="AV97" i="31"/>
  <c r="AU97" i="31"/>
  <c r="AT97" i="31"/>
  <c r="A97" i="31"/>
  <c r="DY96" i="31"/>
  <c r="DY97" i="31" s="1"/>
  <c r="BA96" i="31"/>
  <c r="AZ96" i="31"/>
  <c r="AY96" i="31"/>
  <c r="AX96" i="31"/>
  <c r="AW96" i="31"/>
  <c r="AV96" i="31"/>
  <c r="AU96" i="31"/>
  <c r="AT96" i="31"/>
  <c r="DY95" i="31"/>
  <c r="BA95" i="31"/>
  <c r="AZ95" i="31"/>
  <c r="AY95" i="31"/>
  <c r="AX95" i="31"/>
  <c r="AW95" i="31"/>
  <c r="AV95" i="31"/>
  <c r="AU95" i="31"/>
  <c r="AT95" i="31"/>
  <c r="A95" i="31"/>
  <c r="BA94" i="31"/>
  <c r="AZ94" i="31"/>
  <c r="AY94" i="31"/>
  <c r="AX94" i="31"/>
  <c r="AW94" i="31"/>
  <c r="AV94" i="31"/>
  <c r="AU94" i="31"/>
  <c r="AT94" i="31"/>
  <c r="A94" i="31"/>
  <c r="BA93" i="31"/>
  <c r="AZ93" i="31"/>
  <c r="AY93" i="31"/>
  <c r="AX93" i="31"/>
  <c r="AW93" i="31"/>
  <c r="AV93" i="31"/>
  <c r="AU93" i="31"/>
  <c r="AT93" i="31"/>
  <c r="D93" i="31"/>
  <c r="BA92" i="31"/>
  <c r="AZ92" i="31"/>
  <c r="AY92" i="31"/>
  <c r="AX92" i="31"/>
  <c r="AW92" i="31"/>
  <c r="AV92" i="31"/>
  <c r="AU92" i="31"/>
  <c r="AT92" i="31"/>
  <c r="A92" i="31"/>
  <c r="BA91" i="31"/>
  <c r="AZ91" i="31"/>
  <c r="AY91" i="31"/>
  <c r="AX91" i="31"/>
  <c r="AW91" i="31"/>
  <c r="AV91" i="31"/>
  <c r="AU91" i="31"/>
  <c r="AT91" i="31"/>
  <c r="BA90" i="31"/>
  <c r="AZ90" i="31"/>
  <c r="AY90" i="31"/>
  <c r="AX90" i="31"/>
  <c r="AW90" i="31"/>
  <c r="AV90" i="31"/>
  <c r="AU90" i="31"/>
  <c r="AT90" i="31"/>
  <c r="BA89" i="31"/>
  <c r="AZ89" i="31"/>
  <c r="AY89" i="31"/>
  <c r="AX89" i="31"/>
  <c r="AW89" i="31"/>
  <c r="AV89" i="31"/>
  <c r="AU89" i="31"/>
  <c r="AT89" i="31"/>
  <c r="D89" i="31"/>
  <c r="BA88" i="31"/>
  <c r="AZ88" i="31"/>
  <c r="AY88" i="31"/>
  <c r="AX88" i="31"/>
  <c r="AW88" i="31"/>
  <c r="AV88" i="31"/>
  <c r="AU88" i="31"/>
  <c r="AT88" i="31"/>
  <c r="A88" i="31"/>
  <c r="BA87" i="31"/>
  <c r="AZ87" i="31"/>
  <c r="AY87" i="31"/>
  <c r="AX87" i="31"/>
  <c r="AW87" i="31"/>
  <c r="AV87" i="31"/>
  <c r="AU87" i="31"/>
  <c r="AT87" i="31"/>
  <c r="D87" i="31"/>
  <c r="BA86" i="31"/>
  <c r="AZ86" i="31"/>
  <c r="AY86" i="31"/>
  <c r="AX86" i="31"/>
  <c r="AW86" i="31"/>
  <c r="AV86" i="31"/>
  <c r="AU86" i="31"/>
  <c r="AT86" i="31"/>
  <c r="A86" i="31"/>
  <c r="BA85" i="31"/>
  <c r="AZ85" i="31"/>
  <c r="AY85" i="31"/>
  <c r="AX85" i="31"/>
  <c r="AW85" i="31"/>
  <c r="AV85" i="31"/>
  <c r="AU85" i="31"/>
  <c r="AT85" i="31"/>
  <c r="BA84" i="31"/>
  <c r="AZ84" i="31"/>
  <c r="AY84" i="31"/>
  <c r="AX84" i="31"/>
  <c r="AW84" i="31"/>
  <c r="AV84" i="31"/>
  <c r="AU84" i="31"/>
  <c r="AT84" i="31"/>
  <c r="DY83" i="31"/>
  <c r="BA83" i="31"/>
  <c r="AZ83" i="31"/>
  <c r="AY83" i="31"/>
  <c r="AX83" i="31"/>
  <c r="AW83" i="31"/>
  <c r="AV83" i="31"/>
  <c r="AU83" i="31"/>
  <c r="AT83" i="31"/>
  <c r="D83" i="31"/>
  <c r="BA82" i="31"/>
  <c r="AZ82" i="31"/>
  <c r="AY82" i="31"/>
  <c r="AX82" i="31"/>
  <c r="AW82" i="31"/>
  <c r="AV82" i="31"/>
  <c r="AU82" i="31"/>
  <c r="AT82" i="31"/>
  <c r="D82" i="31"/>
  <c r="BA81" i="31"/>
  <c r="AZ81" i="31"/>
  <c r="AY81" i="31"/>
  <c r="AX81" i="31"/>
  <c r="AW81" i="31"/>
  <c r="AV81" i="31"/>
  <c r="AU81" i="31"/>
  <c r="AT81" i="31"/>
  <c r="BA80" i="31"/>
  <c r="AZ80" i="31"/>
  <c r="AY80" i="31"/>
  <c r="AX80" i="31"/>
  <c r="AW80" i="31"/>
  <c r="AV80" i="31"/>
  <c r="AU80" i="31"/>
  <c r="AT80" i="31"/>
  <c r="D80" i="31"/>
  <c r="BA79" i="31"/>
  <c r="AZ79" i="31"/>
  <c r="AY79" i="31"/>
  <c r="AX79" i="31"/>
  <c r="AW79" i="31"/>
  <c r="AV79" i="31"/>
  <c r="AU79" i="31"/>
  <c r="AT79" i="31"/>
  <c r="A79" i="31"/>
  <c r="BA78" i="31"/>
  <c r="AZ78" i="31"/>
  <c r="AY78" i="31"/>
  <c r="AX78" i="31"/>
  <c r="AW78" i="31"/>
  <c r="AV78" i="31"/>
  <c r="AU78" i="31"/>
  <c r="AT78" i="31"/>
  <c r="BA77" i="31"/>
  <c r="AZ77" i="31"/>
  <c r="AY77" i="31"/>
  <c r="AX77" i="31"/>
  <c r="AW77" i="31"/>
  <c r="AV77" i="31"/>
  <c r="AU77" i="31"/>
  <c r="AT77" i="31"/>
  <c r="BA76" i="31"/>
  <c r="AZ76" i="31"/>
  <c r="AY76" i="31"/>
  <c r="AX76" i="31"/>
  <c r="AW76" i="31"/>
  <c r="AV76" i="31"/>
  <c r="AU76" i="31"/>
  <c r="AT76" i="31"/>
  <c r="D76" i="31"/>
  <c r="BA75" i="31"/>
  <c r="AZ75" i="31"/>
  <c r="AY75" i="31"/>
  <c r="AX75" i="31"/>
  <c r="AW75" i="31"/>
  <c r="AV75" i="31"/>
  <c r="AU75" i="31"/>
  <c r="AT75" i="31"/>
  <c r="DY74" i="31"/>
  <c r="BA74" i="31"/>
  <c r="AZ74" i="31"/>
  <c r="AY74" i="31"/>
  <c r="AX74" i="31"/>
  <c r="AW74" i="31"/>
  <c r="AV74" i="31"/>
  <c r="AU74" i="31"/>
  <c r="AT74" i="31"/>
  <c r="D74" i="31"/>
  <c r="BA73" i="31"/>
  <c r="AZ73" i="31"/>
  <c r="AY73" i="31"/>
  <c r="AX73" i="31"/>
  <c r="AW73" i="31"/>
  <c r="AV73" i="31"/>
  <c r="AU73" i="31"/>
  <c r="AT73" i="31"/>
  <c r="A73" i="31"/>
  <c r="DY72" i="31"/>
  <c r="DY73" i="31" s="1"/>
  <c r="BA72" i="31"/>
  <c r="AZ72" i="31"/>
  <c r="AY72" i="31"/>
  <c r="AX72" i="31"/>
  <c r="AW72" i="31"/>
  <c r="AV72" i="31"/>
  <c r="AU72" i="31"/>
  <c r="AT72" i="31"/>
  <c r="DY71" i="31"/>
  <c r="BA71" i="31"/>
  <c r="AZ71" i="31"/>
  <c r="AY71" i="31"/>
  <c r="AX71" i="31"/>
  <c r="AW71" i="31"/>
  <c r="AV71" i="31"/>
  <c r="AU71" i="31"/>
  <c r="AT71" i="31"/>
  <c r="A71" i="31"/>
  <c r="BA70" i="31"/>
  <c r="AZ70" i="31"/>
  <c r="AY70" i="31"/>
  <c r="AX70" i="31"/>
  <c r="AW70" i="31"/>
  <c r="AV70" i="31"/>
  <c r="AU70" i="31"/>
  <c r="AT70" i="31"/>
  <c r="A70" i="31"/>
  <c r="BA69" i="31"/>
  <c r="AZ69" i="31"/>
  <c r="AY69" i="31"/>
  <c r="AX69" i="31"/>
  <c r="AW69" i="31"/>
  <c r="AV69" i="31"/>
  <c r="AU69" i="31"/>
  <c r="AT69" i="31"/>
  <c r="D69" i="31"/>
  <c r="BA68" i="31"/>
  <c r="AZ68" i="31"/>
  <c r="AY68" i="31"/>
  <c r="AX68" i="31"/>
  <c r="AW68" i="31"/>
  <c r="AV68" i="31"/>
  <c r="AU68" i="31"/>
  <c r="AT68" i="31"/>
  <c r="A68" i="31"/>
  <c r="BA67" i="31"/>
  <c r="AZ67" i="31"/>
  <c r="AY67" i="31"/>
  <c r="AX67" i="31"/>
  <c r="AW67" i="31"/>
  <c r="AV67" i="31"/>
  <c r="AU67" i="31"/>
  <c r="AT67" i="31"/>
  <c r="BA66" i="31"/>
  <c r="AZ66" i="31"/>
  <c r="AY66" i="31"/>
  <c r="AX66" i="31"/>
  <c r="AW66" i="31"/>
  <c r="AV66" i="31"/>
  <c r="AU66" i="31"/>
  <c r="AT66" i="31"/>
  <c r="BA65" i="31"/>
  <c r="AZ65" i="31"/>
  <c r="AY65" i="31"/>
  <c r="AX65" i="31"/>
  <c r="AW65" i="31"/>
  <c r="AV65" i="31"/>
  <c r="AU65" i="31"/>
  <c r="AT65" i="31"/>
  <c r="D65" i="31"/>
  <c r="BA64" i="31"/>
  <c r="AZ64" i="31"/>
  <c r="AY64" i="31"/>
  <c r="AX64" i="31"/>
  <c r="AW64" i="31"/>
  <c r="AV64" i="31"/>
  <c r="AU64" i="31"/>
  <c r="AT64" i="31"/>
  <c r="A64" i="31"/>
  <c r="BA63" i="31"/>
  <c r="AZ63" i="31"/>
  <c r="AY63" i="31"/>
  <c r="AX63" i="31"/>
  <c r="AW63" i="31"/>
  <c r="AV63" i="31"/>
  <c r="AU63" i="31"/>
  <c r="AT63" i="31"/>
  <c r="D63" i="31"/>
  <c r="BA62" i="31"/>
  <c r="AZ62" i="31"/>
  <c r="AY62" i="31"/>
  <c r="AX62" i="31"/>
  <c r="AW62" i="31"/>
  <c r="AV62" i="31"/>
  <c r="AU62" i="31"/>
  <c r="AT62" i="31"/>
  <c r="A62" i="31"/>
  <c r="BA61" i="31"/>
  <c r="AZ61" i="31"/>
  <c r="AY61" i="31"/>
  <c r="AX61" i="31"/>
  <c r="AW61" i="31"/>
  <c r="AV61" i="31"/>
  <c r="AU61" i="31"/>
  <c r="AT61" i="31"/>
  <c r="D61" i="31"/>
  <c r="BA60" i="31"/>
  <c r="AZ60" i="31"/>
  <c r="AY60" i="31"/>
  <c r="AX60" i="31"/>
  <c r="AW60" i="31"/>
  <c r="AV60" i="31"/>
  <c r="AU60" i="31"/>
  <c r="AT60" i="31"/>
  <c r="A60" i="31"/>
  <c r="DY59" i="31"/>
  <c r="BA59" i="31"/>
  <c r="AZ59" i="31"/>
  <c r="AY59" i="31"/>
  <c r="AX59" i="31"/>
  <c r="AW59" i="31"/>
  <c r="AV59" i="31"/>
  <c r="AU59" i="31"/>
  <c r="AT59" i="31"/>
  <c r="D59" i="31"/>
  <c r="BA58" i="31"/>
  <c r="AZ58" i="31"/>
  <c r="AY58" i="31"/>
  <c r="AX58" i="31"/>
  <c r="AW58" i="31"/>
  <c r="AV58" i="31"/>
  <c r="AU58" i="31"/>
  <c r="AT58" i="31"/>
  <c r="D58" i="31"/>
  <c r="BA57" i="31"/>
  <c r="AZ57" i="31"/>
  <c r="AY57" i="31"/>
  <c r="AX57" i="31"/>
  <c r="AW57" i="31"/>
  <c r="AV57" i="31"/>
  <c r="AU57" i="31"/>
  <c r="AT57" i="31"/>
  <c r="A57" i="31"/>
  <c r="BA56" i="31"/>
  <c r="AZ56" i="31"/>
  <c r="AY56" i="31"/>
  <c r="AX56" i="31"/>
  <c r="AW56" i="31"/>
  <c r="AV56" i="31"/>
  <c r="AU56" i="31"/>
  <c r="AT56" i="31"/>
  <c r="D56" i="31"/>
  <c r="BA55" i="31"/>
  <c r="AZ55" i="31"/>
  <c r="AY55" i="31"/>
  <c r="AX55" i="31"/>
  <c r="AW55" i="31"/>
  <c r="AV55" i="31"/>
  <c r="AU55" i="31"/>
  <c r="AT55" i="31"/>
  <c r="A55" i="31"/>
  <c r="BA54" i="31"/>
  <c r="AZ54" i="31"/>
  <c r="AY54" i="31"/>
  <c r="AX54" i="31"/>
  <c r="AW54" i="31"/>
  <c r="AV54" i="31"/>
  <c r="AU54" i="31"/>
  <c r="AT54" i="31"/>
  <c r="D54" i="31"/>
  <c r="BA53" i="31"/>
  <c r="AZ53" i="31"/>
  <c r="AY53" i="31"/>
  <c r="AX53" i="31"/>
  <c r="AW53" i="31"/>
  <c r="AV53" i="31"/>
  <c r="AU53" i="31"/>
  <c r="AT53" i="31"/>
  <c r="A53" i="31"/>
  <c r="BA52" i="31"/>
  <c r="AZ52" i="31"/>
  <c r="AY52" i="31"/>
  <c r="AX52" i="31"/>
  <c r="AW52" i="31"/>
  <c r="AV52" i="31"/>
  <c r="AU52" i="31"/>
  <c r="AT52" i="31"/>
  <c r="D52" i="31"/>
  <c r="BA51" i="31"/>
  <c r="AZ51" i="31"/>
  <c r="AY51" i="31"/>
  <c r="AX51" i="31"/>
  <c r="AW51" i="31"/>
  <c r="AV51" i="31"/>
  <c r="AU51" i="31"/>
  <c r="AT51" i="31"/>
  <c r="A51" i="31"/>
  <c r="DY50" i="31"/>
  <c r="BA50" i="31"/>
  <c r="AZ50" i="31"/>
  <c r="AY50" i="31"/>
  <c r="AX50" i="31"/>
  <c r="AW50" i="31"/>
  <c r="AV50" i="31"/>
  <c r="AU50" i="31"/>
  <c r="AT50" i="31"/>
  <c r="D50" i="31"/>
  <c r="BA49" i="31"/>
  <c r="AZ49" i="31"/>
  <c r="AY49" i="31"/>
  <c r="AX49" i="31"/>
  <c r="AW49" i="31"/>
  <c r="AV49" i="31"/>
  <c r="AU49" i="31"/>
  <c r="AT49" i="31"/>
  <c r="A49" i="31"/>
  <c r="DY48" i="31"/>
  <c r="DY49" i="31" s="1"/>
  <c r="BA48" i="31"/>
  <c r="AZ48" i="31"/>
  <c r="AY48" i="31"/>
  <c r="AX48" i="31"/>
  <c r="AW48" i="31"/>
  <c r="AV48" i="31"/>
  <c r="AU48" i="31"/>
  <c r="AT48" i="31"/>
  <c r="D48" i="31"/>
  <c r="DY47" i="31"/>
  <c r="BA47" i="31"/>
  <c r="AZ47" i="31"/>
  <c r="AY47" i="31"/>
  <c r="AX47" i="31"/>
  <c r="AW47" i="31"/>
  <c r="AV47" i="31"/>
  <c r="AU47" i="31"/>
  <c r="AT47" i="31"/>
  <c r="A47" i="31"/>
  <c r="BA46" i="31"/>
  <c r="AZ46" i="31"/>
  <c r="AY46" i="31"/>
  <c r="AX46" i="31"/>
  <c r="AW46" i="31"/>
  <c r="AV46" i="31"/>
  <c r="AU46" i="31"/>
  <c r="AT46" i="31"/>
  <c r="A46" i="31"/>
  <c r="BA45" i="31"/>
  <c r="AZ45" i="31"/>
  <c r="AY45" i="31"/>
  <c r="AX45" i="31"/>
  <c r="AW45" i="31"/>
  <c r="AV45" i="31"/>
  <c r="AU45" i="31"/>
  <c r="AT45" i="31"/>
  <c r="D45" i="31"/>
  <c r="BA44" i="31"/>
  <c r="AZ44" i="31"/>
  <c r="AY44" i="31"/>
  <c r="AX44" i="31"/>
  <c r="AW44" i="31"/>
  <c r="AV44" i="31"/>
  <c r="AU44" i="31"/>
  <c r="AT44" i="31"/>
  <c r="A44" i="31"/>
  <c r="BA43" i="31"/>
  <c r="AZ43" i="31"/>
  <c r="AY43" i="31"/>
  <c r="AX43" i="31"/>
  <c r="AW43" i="31"/>
  <c r="AV43" i="31"/>
  <c r="AU43" i="31"/>
  <c r="AT43" i="31"/>
  <c r="D43" i="31"/>
  <c r="BA42" i="31"/>
  <c r="AZ42" i="31"/>
  <c r="AY42" i="31"/>
  <c r="AX42" i="31"/>
  <c r="AW42" i="31"/>
  <c r="AV42" i="31"/>
  <c r="AU42" i="31"/>
  <c r="AT42" i="31"/>
  <c r="A42" i="31"/>
  <c r="BA41" i="31"/>
  <c r="AZ41" i="31"/>
  <c r="AY41" i="31"/>
  <c r="AX41" i="31"/>
  <c r="AW41" i="31"/>
  <c r="AV41" i="31"/>
  <c r="AU41" i="31"/>
  <c r="AT41" i="31"/>
  <c r="D41" i="31"/>
  <c r="BA40" i="31"/>
  <c r="AZ40" i="31"/>
  <c r="AY40" i="31"/>
  <c r="AX40" i="31"/>
  <c r="AW40" i="31"/>
  <c r="AV40" i="31"/>
  <c r="AU40" i="31"/>
  <c r="AT40" i="31"/>
  <c r="A40" i="31"/>
  <c r="BA39" i="31"/>
  <c r="AZ39" i="31"/>
  <c r="AY39" i="31"/>
  <c r="AX39" i="31"/>
  <c r="AW39" i="31"/>
  <c r="AV39" i="31"/>
  <c r="AU39" i="31"/>
  <c r="AT39" i="31"/>
  <c r="D39" i="31"/>
  <c r="BA38" i="31"/>
  <c r="AZ38" i="31"/>
  <c r="AY38" i="31"/>
  <c r="AX38" i="31"/>
  <c r="AW38" i="31"/>
  <c r="AV38" i="31"/>
  <c r="AU38" i="31"/>
  <c r="AT38" i="31"/>
  <c r="A38" i="31"/>
  <c r="BA37" i="31"/>
  <c r="AZ37" i="31"/>
  <c r="AY37" i="31"/>
  <c r="AX37" i="31"/>
  <c r="AW37" i="31"/>
  <c r="AV37" i="31"/>
  <c r="AU37" i="31"/>
  <c r="AT37" i="31"/>
  <c r="D37" i="31"/>
  <c r="BA36" i="31"/>
  <c r="AZ36" i="31"/>
  <c r="AY36" i="31"/>
  <c r="AX36" i="31"/>
  <c r="AW36" i="31"/>
  <c r="AV36" i="31"/>
  <c r="AU36" i="31"/>
  <c r="AT36" i="31"/>
  <c r="A36" i="31"/>
  <c r="DY35" i="31"/>
  <c r="BA35" i="31"/>
  <c r="AZ35" i="31"/>
  <c r="AY35" i="31"/>
  <c r="AX35" i="31"/>
  <c r="AW35" i="31"/>
  <c r="AV35" i="31"/>
  <c r="AU35" i="31"/>
  <c r="AT35" i="31"/>
  <c r="D35" i="31"/>
  <c r="BA34" i="31"/>
  <c r="AZ34" i="31"/>
  <c r="AY34" i="31"/>
  <c r="AX34" i="31"/>
  <c r="AW34" i="31"/>
  <c r="AV34" i="31"/>
  <c r="AU34" i="31"/>
  <c r="AT34" i="31"/>
  <c r="D34" i="31"/>
  <c r="BA33" i="31"/>
  <c r="AZ33" i="31"/>
  <c r="AY33" i="31"/>
  <c r="AX33" i="31"/>
  <c r="AW33" i="31"/>
  <c r="AV33" i="31"/>
  <c r="AU33" i="31"/>
  <c r="AT33" i="31"/>
  <c r="A33" i="31"/>
  <c r="BA32" i="31"/>
  <c r="AZ32" i="31"/>
  <c r="AY32" i="31"/>
  <c r="AX32" i="31"/>
  <c r="AW32" i="31"/>
  <c r="AV32" i="31"/>
  <c r="AU32" i="31"/>
  <c r="AT32" i="31"/>
  <c r="D32" i="31"/>
  <c r="BA31" i="31"/>
  <c r="AZ31" i="31"/>
  <c r="AY31" i="31"/>
  <c r="AX31" i="31"/>
  <c r="AW31" i="31"/>
  <c r="AV31" i="31"/>
  <c r="AU31" i="31"/>
  <c r="AT31" i="31"/>
  <c r="A31" i="31"/>
  <c r="EP30" i="31"/>
  <c r="BA30" i="31"/>
  <c r="AZ30" i="31"/>
  <c r="AY30" i="31"/>
  <c r="AX30" i="31"/>
  <c r="AW30" i="31"/>
  <c r="AV30" i="31"/>
  <c r="AU30" i="31"/>
  <c r="AT30" i="31"/>
  <c r="A30" i="31"/>
  <c r="EP29" i="31"/>
  <c r="BA29" i="31"/>
  <c r="AZ29" i="31"/>
  <c r="AY29" i="31"/>
  <c r="AX29" i="31"/>
  <c r="AW29" i="31"/>
  <c r="AV29" i="31"/>
  <c r="AU29" i="31"/>
  <c r="AT29" i="31"/>
  <c r="A29" i="31"/>
  <c r="EP28" i="31"/>
  <c r="BA28" i="31"/>
  <c r="AZ28" i="31"/>
  <c r="AY28" i="31"/>
  <c r="AX28" i="31"/>
  <c r="AW28" i="31"/>
  <c r="AV28" i="31"/>
  <c r="AU28" i="31"/>
  <c r="AT28" i="31"/>
  <c r="A28" i="31"/>
  <c r="EP27" i="31"/>
  <c r="BA27" i="31"/>
  <c r="AZ27" i="31"/>
  <c r="AY27" i="31"/>
  <c r="AX27" i="31"/>
  <c r="AW27" i="31"/>
  <c r="AV27" i="31"/>
  <c r="AU27" i="31"/>
  <c r="AT27" i="31"/>
  <c r="A27" i="31"/>
  <c r="EP26" i="31"/>
  <c r="BA26" i="31"/>
  <c r="AZ26" i="31"/>
  <c r="AY26" i="31"/>
  <c r="AX26" i="31"/>
  <c r="AW26" i="31"/>
  <c r="AV26" i="31"/>
  <c r="AU26" i="31"/>
  <c r="AT26" i="31"/>
  <c r="A26" i="31"/>
  <c r="EP25" i="31"/>
  <c r="BA25" i="31"/>
  <c r="AZ25" i="31"/>
  <c r="AY25" i="31"/>
  <c r="AX25" i="31"/>
  <c r="AW25" i="31"/>
  <c r="AV25" i="31"/>
  <c r="AU25" i="31"/>
  <c r="AT25" i="31"/>
  <c r="A25" i="31"/>
  <c r="EP24" i="31"/>
  <c r="BA24" i="31"/>
  <c r="AZ24" i="31"/>
  <c r="AY24" i="31"/>
  <c r="AX24" i="31"/>
  <c r="AW24" i="31"/>
  <c r="AV24" i="31"/>
  <c r="AU24" i="31"/>
  <c r="AT24" i="31"/>
  <c r="A24" i="31"/>
  <c r="EP23" i="31"/>
  <c r="DY23" i="31"/>
  <c r="DY24" i="31" s="1"/>
  <c r="DY25" i="31" s="1"/>
  <c r="DY26" i="31" s="1"/>
  <c r="BA23" i="31"/>
  <c r="AZ23" i="31"/>
  <c r="AY23" i="31"/>
  <c r="AX23" i="31"/>
  <c r="AW23" i="31"/>
  <c r="AV23" i="31"/>
  <c r="AU23" i="31"/>
  <c r="AT23" i="31"/>
  <c r="A23" i="31"/>
  <c r="EP22" i="31"/>
  <c r="BA22" i="31"/>
  <c r="AZ22" i="31"/>
  <c r="AY22" i="31"/>
  <c r="AX22" i="31"/>
  <c r="AW22" i="31"/>
  <c r="AV22" i="31"/>
  <c r="AU22" i="31"/>
  <c r="AT22" i="31"/>
  <c r="D22" i="31"/>
  <c r="BA21" i="31"/>
  <c r="AZ21" i="31"/>
  <c r="AY21" i="31"/>
  <c r="AX21" i="31"/>
  <c r="AW21" i="31"/>
  <c r="AV21" i="31"/>
  <c r="AU21" i="31"/>
  <c r="AT21" i="31"/>
  <c r="D21" i="31"/>
  <c r="BA20" i="31"/>
  <c r="AZ20" i="31"/>
  <c r="AY20" i="31"/>
  <c r="AX20" i="31"/>
  <c r="AW20" i="31"/>
  <c r="AV20" i="31"/>
  <c r="AU20" i="31"/>
  <c r="AT20" i="31"/>
  <c r="D20" i="31"/>
  <c r="BA19" i="31"/>
  <c r="AZ19" i="31"/>
  <c r="AY19" i="31"/>
  <c r="AX19" i="31"/>
  <c r="AW19" i="31"/>
  <c r="AV19" i="31"/>
  <c r="AU19" i="31"/>
  <c r="AT19" i="31"/>
  <c r="D19" i="31"/>
  <c r="BA18" i="31"/>
  <c r="AZ18" i="31"/>
  <c r="AY18" i="31"/>
  <c r="AX18" i="31"/>
  <c r="AW18" i="31"/>
  <c r="AV18" i="31"/>
  <c r="AU18" i="31"/>
  <c r="AT18" i="31"/>
  <c r="D18" i="31"/>
  <c r="BA17" i="31"/>
  <c r="AZ17" i="31"/>
  <c r="AY17" i="31"/>
  <c r="AX17" i="31"/>
  <c r="AW17" i="31"/>
  <c r="AV17" i="31"/>
  <c r="AU17" i="31"/>
  <c r="AT17" i="31"/>
  <c r="D17" i="31"/>
  <c r="BA16" i="31"/>
  <c r="AZ16" i="31"/>
  <c r="AY16" i="31"/>
  <c r="AX16" i="31"/>
  <c r="AW16" i="31"/>
  <c r="AV16" i="31"/>
  <c r="AU16" i="31"/>
  <c r="AT16" i="31"/>
  <c r="D16" i="31"/>
  <c r="BA15" i="31"/>
  <c r="AZ15" i="31"/>
  <c r="AY15" i="31"/>
  <c r="AX15" i="31"/>
  <c r="AW15" i="31"/>
  <c r="AV15" i="31"/>
  <c r="AU15" i="31"/>
  <c r="AT15" i="31"/>
  <c r="D15" i="31"/>
  <c r="BA14" i="31"/>
  <c r="AZ14" i="31"/>
  <c r="AY14" i="31"/>
  <c r="AX14" i="31"/>
  <c r="AW14" i="31"/>
  <c r="AV14" i="31"/>
  <c r="AU14" i="31"/>
  <c r="AT14" i="31"/>
  <c r="D14" i="31"/>
  <c r="BA13" i="31"/>
  <c r="AZ13" i="31"/>
  <c r="AY13" i="31"/>
  <c r="AX13" i="31"/>
  <c r="AW13" i="31"/>
  <c r="AV13" i="31"/>
  <c r="AU13" i="31"/>
  <c r="AT13" i="31"/>
  <c r="D13" i="31"/>
  <c r="BA12" i="31"/>
  <c r="AZ12" i="31"/>
  <c r="AY12" i="31"/>
  <c r="AX12" i="31"/>
  <c r="AW12" i="31"/>
  <c r="AV12" i="31"/>
  <c r="AU12" i="31"/>
  <c r="AT12" i="31"/>
  <c r="D12" i="31"/>
  <c r="DY11" i="31"/>
  <c r="DY12" i="31" s="1"/>
  <c r="BA11" i="31"/>
  <c r="AZ11" i="31"/>
  <c r="AY11" i="31"/>
  <c r="AX11" i="31"/>
  <c r="AW11" i="31"/>
  <c r="AV11" i="31"/>
  <c r="AU11" i="31"/>
  <c r="AT11" i="31"/>
  <c r="D11" i="31"/>
  <c r="BA10" i="31"/>
  <c r="AZ10" i="31"/>
  <c r="AY10" i="31"/>
  <c r="AX10" i="31"/>
  <c r="AW10" i="31"/>
  <c r="AV10" i="31"/>
  <c r="AU10" i="31"/>
  <c r="AT10" i="31"/>
  <c r="A10" i="31"/>
  <c r="EP9" i="31"/>
  <c r="BA9" i="31"/>
  <c r="AZ9" i="31"/>
  <c r="AY9" i="31"/>
  <c r="AX9" i="31"/>
  <c r="AW9" i="31"/>
  <c r="AV9" i="31"/>
  <c r="AU9" i="31"/>
  <c r="AT9" i="31"/>
  <c r="A9" i="31"/>
  <c r="EP8" i="31"/>
  <c r="BA8" i="31"/>
  <c r="AZ8" i="31"/>
  <c r="AY8" i="31"/>
  <c r="AX8" i="31"/>
  <c r="AW8" i="31"/>
  <c r="AV8" i="31"/>
  <c r="AU8" i="31"/>
  <c r="AT8" i="31"/>
  <c r="A8" i="31"/>
  <c r="EP7" i="31"/>
  <c r="EQ7" i="31" s="1"/>
  <c r="BA7" i="31"/>
  <c r="AZ7" i="31"/>
  <c r="AY7" i="31"/>
  <c r="AX7" i="31"/>
  <c r="AW7" i="31"/>
  <c r="AV7" i="31"/>
  <c r="AU7" i="31"/>
  <c r="AT7" i="31"/>
  <c r="A7" i="31"/>
  <c r="BA6" i="31"/>
  <c r="AZ6" i="31"/>
  <c r="AY6" i="31"/>
  <c r="AX6" i="31"/>
  <c r="AW6" i="31"/>
  <c r="AV6" i="31"/>
  <c r="AU6" i="31"/>
  <c r="AT6" i="31"/>
  <c r="D6" i="31"/>
  <c r="B6" i="31"/>
  <c r="EJ5" i="31"/>
  <c r="EI5" i="31"/>
  <c r="EG5" i="31"/>
  <c r="BA5" i="31"/>
  <c r="AZ5" i="31"/>
  <c r="AY5" i="31"/>
  <c r="AX5" i="31"/>
  <c r="AW5" i="31"/>
  <c r="AV5" i="31"/>
  <c r="AU5" i="31"/>
  <c r="AT5" i="31"/>
  <c r="D5" i="31"/>
  <c r="B5" i="31"/>
  <c r="EJ4" i="31"/>
  <c r="B15" i="31" s="1"/>
  <c r="EI4" i="31"/>
  <c r="D138" i="31" s="1"/>
  <c r="EH4" i="31"/>
  <c r="C10" i="31" s="1"/>
  <c r="EG4" i="31"/>
  <c r="BA4" i="31"/>
  <c r="AZ4" i="31"/>
  <c r="AY4" i="31"/>
  <c r="AX4" i="31"/>
  <c r="AW4" i="31"/>
  <c r="AV4" i="31"/>
  <c r="AU4" i="31"/>
  <c r="AT4" i="31"/>
  <c r="D4" i="31"/>
  <c r="C4" i="31"/>
  <c r="A4" i="31"/>
  <c r="BQ3" i="31"/>
  <c r="BP3" i="31"/>
  <c r="BO3" i="31"/>
  <c r="BN3" i="31"/>
  <c r="BM3" i="31"/>
  <c r="BL3" i="31"/>
  <c r="BK3" i="31"/>
  <c r="BJ3" i="31"/>
  <c r="U3" i="31"/>
  <c r="T3" i="31"/>
  <c r="S3" i="31"/>
  <c r="R3" i="31"/>
  <c r="Q3" i="31"/>
  <c r="P3" i="31"/>
  <c r="O3" i="31"/>
  <c r="B11" i="31" l="1"/>
  <c r="DY13" i="31"/>
  <c r="C142" i="31"/>
  <c r="C138" i="31"/>
  <c r="C134" i="31"/>
  <c r="C130" i="31"/>
  <c r="C140" i="31"/>
  <c r="C136" i="31"/>
  <c r="C132" i="31"/>
  <c r="C143" i="31"/>
  <c r="C135" i="31"/>
  <c r="C126" i="31"/>
  <c r="C122" i="31"/>
  <c r="C118" i="31"/>
  <c r="C114" i="31"/>
  <c r="C110" i="31"/>
  <c r="C106" i="31"/>
  <c r="C144" i="31"/>
  <c r="C139" i="31"/>
  <c r="C131" i="31"/>
  <c r="C128" i="31"/>
  <c r="C124" i="31"/>
  <c r="C120" i="31"/>
  <c r="C116" i="31"/>
  <c r="C112" i="31"/>
  <c r="C108" i="31"/>
  <c r="C137" i="31"/>
  <c r="C123" i="31"/>
  <c r="C115" i="31"/>
  <c r="C107" i="31"/>
  <c r="C104" i="31"/>
  <c r="C100" i="31"/>
  <c r="C98" i="31"/>
  <c r="C91" i="31"/>
  <c r="C85" i="31"/>
  <c r="C78" i="31"/>
  <c r="C72" i="31"/>
  <c r="C69" i="31"/>
  <c r="C65" i="31"/>
  <c r="C129" i="31"/>
  <c r="C127" i="31"/>
  <c r="C119" i="31"/>
  <c r="C111" i="31"/>
  <c r="C102" i="31"/>
  <c r="C96" i="31"/>
  <c r="C93" i="31"/>
  <c r="C89" i="31"/>
  <c r="C87" i="31"/>
  <c r="C83" i="31"/>
  <c r="C82" i="31"/>
  <c r="C80" i="31"/>
  <c r="C76" i="31"/>
  <c r="C74" i="31"/>
  <c r="C67" i="31"/>
  <c r="C125" i="31"/>
  <c r="C109" i="31"/>
  <c r="C101" i="31"/>
  <c r="C97" i="31"/>
  <c r="C94" i="31"/>
  <c r="C92" i="31"/>
  <c r="C73" i="31"/>
  <c r="C70" i="31"/>
  <c r="C68" i="31"/>
  <c r="C63" i="31"/>
  <c r="C59" i="31"/>
  <c r="C58" i="31"/>
  <c r="C56" i="31"/>
  <c r="C52" i="31"/>
  <c r="C50" i="31"/>
  <c r="C43" i="31"/>
  <c r="C37" i="31"/>
  <c r="C22" i="31"/>
  <c r="C15" i="31"/>
  <c r="C14" i="31"/>
  <c r="C13" i="31"/>
  <c r="C12" i="31"/>
  <c r="C11" i="31"/>
  <c r="EH5" i="31"/>
  <c r="EK5" i="31" s="1"/>
  <c r="C5" i="31"/>
  <c r="C133" i="31"/>
  <c r="C113" i="31"/>
  <c r="C103" i="31"/>
  <c r="C90" i="31"/>
  <c r="C81" i="31"/>
  <c r="C141" i="31"/>
  <c r="C117" i="31"/>
  <c r="C95" i="31"/>
  <c r="C88" i="31"/>
  <c r="C86" i="31"/>
  <c r="C79" i="31"/>
  <c r="C71" i="31"/>
  <c r="C61" i="31"/>
  <c r="C54" i="31"/>
  <c r="C48" i="31"/>
  <c r="C45" i="31"/>
  <c r="C41" i="31"/>
  <c r="C39" i="31"/>
  <c r="C35" i="31"/>
  <c r="C34" i="31"/>
  <c r="C32" i="31"/>
  <c r="C21" i="31"/>
  <c r="C20" i="31"/>
  <c r="C19" i="31"/>
  <c r="C18" i="31"/>
  <c r="C17" i="31"/>
  <c r="C16" i="31"/>
  <c r="C6" i="31"/>
  <c r="C121" i="31"/>
  <c r="C77" i="31"/>
  <c r="C66" i="31"/>
  <c r="C64" i="31"/>
  <c r="C62" i="31"/>
  <c r="C105" i="31"/>
  <c r="C75" i="31"/>
  <c r="C84" i="31"/>
  <c r="C99" i="31"/>
  <c r="C53" i="31"/>
  <c r="C51" i="31"/>
  <c r="C49" i="31"/>
  <c r="C46" i="31"/>
  <c r="C44" i="31"/>
  <c r="C60" i="31"/>
  <c r="C57" i="31"/>
  <c r="C42" i="31"/>
  <c r="C55" i="31"/>
  <c r="C47" i="31"/>
  <c r="C40" i="31"/>
  <c r="C38" i="31"/>
  <c r="C36" i="31"/>
  <c r="C33" i="31"/>
  <c r="C27" i="31"/>
  <c r="C26" i="31"/>
  <c r="C25" i="31"/>
  <c r="C24" i="31"/>
  <c r="C31" i="31"/>
  <c r="C30" i="31"/>
  <c r="E30" i="31" s="1"/>
  <c r="C29" i="31"/>
  <c r="C28" i="31"/>
  <c r="E28" i="31" s="1"/>
  <c r="C23" i="31"/>
  <c r="C7" i="31"/>
  <c r="C8" i="31"/>
  <c r="C9" i="31"/>
  <c r="B12" i="31"/>
  <c r="B13" i="31"/>
  <c r="B14" i="31"/>
  <c r="B141" i="31"/>
  <c r="B137" i="31"/>
  <c r="B133" i="31"/>
  <c r="B129" i="31"/>
  <c r="B144" i="31"/>
  <c r="B143" i="31"/>
  <c r="B139" i="31"/>
  <c r="B135" i="31"/>
  <c r="B131" i="31"/>
  <c r="B138" i="31"/>
  <c r="B130" i="31"/>
  <c r="B125" i="31"/>
  <c r="B121" i="31"/>
  <c r="B117" i="31"/>
  <c r="B113" i="31"/>
  <c r="B109" i="31"/>
  <c r="B105" i="31"/>
  <c r="B142" i="31"/>
  <c r="B134" i="31"/>
  <c r="B127" i="31"/>
  <c r="B123" i="31"/>
  <c r="B119" i="31"/>
  <c r="B115" i="31"/>
  <c r="B111" i="31"/>
  <c r="B107" i="31"/>
  <c r="B140" i="31"/>
  <c r="B126" i="31"/>
  <c r="B118" i="31"/>
  <c r="B110" i="31"/>
  <c r="B103" i="31"/>
  <c r="B99" i="31"/>
  <c r="B95" i="31"/>
  <c r="B94" i="31"/>
  <c r="B92" i="31"/>
  <c r="B88" i="31"/>
  <c r="B86" i="31"/>
  <c r="B79" i="31"/>
  <c r="B73" i="31"/>
  <c r="B66" i="31"/>
  <c r="B132" i="31"/>
  <c r="B122" i="31"/>
  <c r="B114" i="31"/>
  <c r="B106" i="31"/>
  <c r="B101" i="31"/>
  <c r="B97" i="31"/>
  <c r="B90" i="31"/>
  <c r="B84" i="31"/>
  <c r="B81" i="31"/>
  <c r="B77" i="31"/>
  <c r="B75" i="31"/>
  <c r="B71" i="31"/>
  <c r="B70" i="31"/>
  <c r="B68" i="31"/>
  <c r="B128" i="31"/>
  <c r="B112" i="31"/>
  <c r="B104" i="31"/>
  <c r="B89" i="31"/>
  <c r="B87" i="31"/>
  <c r="B82" i="31"/>
  <c r="B80" i="31"/>
  <c r="B65" i="31"/>
  <c r="B60" i="31"/>
  <c r="B57" i="31"/>
  <c r="B53" i="31"/>
  <c r="B51" i="31"/>
  <c r="B47" i="31"/>
  <c r="B46" i="31"/>
  <c r="B44" i="31"/>
  <c r="B40" i="31"/>
  <c r="B38" i="31"/>
  <c r="B31" i="31"/>
  <c r="B30" i="31"/>
  <c r="B29" i="31"/>
  <c r="B28" i="31"/>
  <c r="B10" i="31"/>
  <c r="B136" i="31"/>
  <c r="B116" i="31"/>
  <c r="B78" i="31"/>
  <c r="B85" i="31"/>
  <c r="B120" i="31"/>
  <c r="B100" i="31"/>
  <c r="B98" i="31"/>
  <c r="B93" i="31"/>
  <c r="B83" i="31"/>
  <c r="B76" i="31"/>
  <c r="B74" i="31"/>
  <c r="B69" i="31"/>
  <c r="B64" i="31"/>
  <c r="B62" i="31"/>
  <c r="B55" i="31"/>
  <c r="B49" i="31"/>
  <c r="B42" i="31"/>
  <c r="B36" i="31"/>
  <c r="B33" i="31"/>
  <c r="B27" i="31"/>
  <c r="B26" i="31"/>
  <c r="B25" i="31"/>
  <c r="B24" i="31"/>
  <c r="B23" i="31"/>
  <c r="B9" i="31"/>
  <c r="B8" i="31"/>
  <c r="B7" i="31"/>
  <c r="B4" i="31"/>
  <c r="E4" i="31" s="1"/>
  <c r="B124" i="31"/>
  <c r="B72" i="31"/>
  <c r="B59" i="31"/>
  <c r="B108" i="31"/>
  <c r="B102" i="31"/>
  <c r="B91" i="31"/>
  <c r="B96" i="31"/>
  <c r="B63" i="31"/>
  <c r="B67" i="31"/>
  <c r="B48" i="31"/>
  <c r="B43" i="31"/>
  <c r="B56" i="31"/>
  <c r="B41" i="31"/>
  <c r="B39" i="31"/>
  <c r="B58" i="31"/>
  <c r="B54" i="31"/>
  <c r="B61" i="31"/>
  <c r="B52" i="31"/>
  <c r="B50" i="31"/>
  <c r="B45" i="31"/>
  <c r="B35" i="31"/>
  <c r="B21" i="31"/>
  <c r="B20" i="31"/>
  <c r="B19" i="31"/>
  <c r="B18" i="31"/>
  <c r="B17" i="31"/>
  <c r="B16" i="31"/>
  <c r="B22" i="31"/>
  <c r="B37" i="31"/>
  <c r="B34" i="31"/>
  <c r="B32" i="31"/>
  <c r="EJ7" i="31"/>
  <c r="EQ8" i="31"/>
  <c r="DY36" i="31"/>
  <c r="EQ9" i="31"/>
  <c r="DY60" i="31"/>
  <c r="DY84" i="31"/>
  <c r="A144" i="31"/>
  <c r="A140" i="31"/>
  <c r="A136" i="31"/>
  <c r="A132" i="31"/>
  <c r="A142" i="31"/>
  <c r="A138" i="31"/>
  <c r="E138" i="31" s="1"/>
  <c r="A134" i="31"/>
  <c r="A130" i="31"/>
  <c r="E130" i="31" s="1"/>
  <c r="A141" i="31"/>
  <c r="A133" i="31"/>
  <c r="A128" i="31"/>
  <c r="A124" i="31"/>
  <c r="A120" i="31"/>
  <c r="A116" i="31"/>
  <c r="A112" i="31"/>
  <c r="A108" i="31"/>
  <c r="A137" i="31"/>
  <c r="A129" i="31"/>
  <c r="A126" i="31"/>
  <c r="E126" i="31" s="1"/>
  <c r="A122" i="31"/>
  <c r="A118" i="31"/>
  <c r="E118" i="31" s="1"/>
  <c r="A114" i="31"/>
  <c r="A110" i="31"/>
  <c r="E110" i="31" s="1"/>
  <c r="A106" i="31"/>
  <c r="A143" i="31"/>
  <c r="A121" i="31"/>
  <c r="A113" i="31"/>
  <c r="A105" i="31"/>
  <c r="A102" i="31"/>
  <c r="A96" i="31"/>
  <c r="A93" i="31"/>
  <c r="E93" i="31" s="1"/>
  <c r="A89" i="31"/>
  <c r="E89" i="31" s="1"/>
  <c r="A87" i="31"/>
  <c r="E87" i="31" s="1"/>
  <c r="A83" i="31"/>
  <c r="E83" i="31" s="1"/>
  <c r="A82" i="31"/>
  <c r="E82" i="31" s="1"/>
  <c r="A80" i="31"/>
  <c r="E80" i="31" s="1"/>
  <c r="A76" i="31"/>
  <c r="E76" i="31" s="1"/>
  <c r="A74" i="31"/>
  <c r="E74" i="31" s="1"/>
  <c r="A67" i="31"/>
  <c r="A135" i="31"/>
  <c r="A125" i="31"/>
  <c r="A117" i="31"/>
  <c r="A109" i="31"/>
  <c r="A104" i="31"/>
  <c r="E104" i="31" s="1"/>
  <c r="A100" i="31"/>
  <c r="E100" i="31" s="1"/>
  <c r="A98" i="31"/>
  <c r="E98" i="31" s="1"/>
  <c r="A91" i="31"/>
  <c r="A85" i="31"/>
  <c r="A78" i="31"/>
  <c r="A72" i="31"/>
  <c r="A69" i="31"/>
  <c r="E69" i="31" s="1"/>
  <c r="A65" i="31"/>
  <c r="E65" i="31" s="1"/>
  <c r="A5" i="31"/>
  <c r="E5" i="31" s="1"/>
  <c r="D10" i="31"/>
  <c r="E10" i="31" s="1"/>
  <c r="A11" i="31"/>
  <c r="E11" i="31" s="1"/>
  <c r="A12" i="31"/>
  <c r="E12" i="31" s="1"/>
  <c r="A13" i="31"/>
  <c r="E13" i="31" s="1"/>
  <c r="A14" i="31"/>
  <c r="E14" i="31" s="1"/>
  <c r="A15" i="31"/>
  <c r="E15" i="31" s="1"/>
  <c r="EP15" i="31"/>
  <c r="EP16" i="31"/>
  <c r="EP17" i="31"/>
  <c r="EP18" i="31"/>
  <c r="EP19" i="31"/>
  <c r="EP20" i="31"/>
  <c r="A22" i="31"/>
  <c r="E22" i="31" s="1"/>
  <c r="D28" i="31"/>
  <c r="D29" i="31"/>
  <c r="E29" i="31" s="1"/>
  <c r="D30" i="31"/>
  <c r="D31" i="31"/>
  <c r="E31" i="31" s="1"/>
  <c r="A37" i="31"/>
  <c r="E37" i="31" s="1"/>
  <c r="D38" i="31"/>
  <c r="E38" i="31" s="1"/>
  <c r="D40" i="31"/>
  <c r="E40" i="31" s="1"/>
  <c r="A43" i="31"/>
  <c r="E43" i="31" s="1"/>
  <c r="D44" i="31"/>
  <c r="E44" i="31" s="1"/>
  <c r="D46" i="31"/>
  <c r="E46" i="31" s="1"/>
  <c r="D47" i="31"/>
  <c r="A50" i="31"/>
  <c r="E50" i="31" s="1"/>
  <c r="D51" i="31"/>
  <c r="E51" i="31" s="1"/>
  <c r="A52" i="31"/>
  <c r="E52" i="31" s="1"/>
  <c r="D53" i="31"/>
  <c r="E53" i="31" s="1"/>
  <c r="A56" i="31"/>
  <c r="E56" i="31" s="1"/>
  <c r="D57" i="31"/>
  <c r="A58" i="31"/>
  <c r="E58" i="31" s="1"/>
  <c r="A59" i="31"/>
  <c r="E59" i="31" s="1"/>
  <c r="D60" i="31"/>
  <c r="E60" i="31" s="1"/>
  <c r="A63" i="31"/>
  <c r="E63" i="31" s="1"/>
  <c r="A66" i="31"/>
  <c r="D67" i="31"/>
  <c r="D72" i="31"/>
  <c r="A81" i="31"/>
  <c r="A90" i="31"/>
  <c r="D91" i="31"/>
  <c r="D96" i="31"/>
  <c r="D102" i="31"/>
  <c r="A103" i="31"/>
  <c r="A107" i="31"/>
  <c r="D114" i="31"/>
  <c r="A123" i="31"/>
  <c r="E123" i="31" s="1"/>
  <c r="D144" i="31"/>
  <c r="D143" i="31"/>
  <c r="D139" i="31"/>
  <c r="E139" i="31" s="1"/>
  <c r="D135" i="31"/>
  <c r="D131" i="31"/>
  <c r="D141" i="31"/>
  <c r="D137" i="31"/>
  <c r="D133" i="31"/>
  <c r="D129" i="31"/>
  <c r="D140" i="31"/>
  <c r="D132" i="31"/>
  <c r="D127" i="31"/>
  <c r="E127" i="31" s="1"/>
  <c r="D123" i="31"/>
  <c r="D119" i="31"/>
  <c r="E119" i="31" s="1"/>
  <c r="D115" i="31"/>
  <c r="D111" i="31"/>
  <c r="E111" i="31" s="1"/>
  <c r="D107" i="31"/>
  <c r="D136" i="31"/>
  <c r="D125" i="31"/>
  <c r="D121" i="31"/>
  <c r="D117" i="31"/>
  <c r="D113" i="31"/>
  <c r="D109" i="31"/>
  <c r="D105" i="31"/>
  <c r="D134" i="31"/>
  <c r="D128" i="31"/>
  <c r="D120" i="31"/>
  <c r="D112" i="31"/>
  <c r="D101" i="31"/>
  <c r="D97" i="31"/>
  <c r="D90" i="31"/>
  <c r="D84" i="31"/>
  <c r="D81" i="31"/>
  <c r="D77" i="31"/>
  <c r="D75" i="31"/>
  <c r="D71" i="31"/>
  <c r="E71" i="31" s="1"/>
  <c r="D70" i="31"/>
  <c r="E70" i="31" s="1"/>
  <c r="D68" i="31"/>
  <c r="E68" i="31" s="1"/>
  <c r="D142" i="31"/>
  <c r="D124" i="31"/>
  <c r="D116" i="31"/>
  <c r="D108" i="31"/>
  <c r="D103" i="31"/>
  <c r="D99" i="31"/>
  <c r="D95" i="31"/>
  <c r="E95" i="31" s="1"/>
  <c r="D94" i="31"/>
  <c r="D92" i="31"/>
  <c r="D88" i="31"/>
  <c r="E88" i="31" s="1"/>
  <c r="D86" i="31"/>
  <c r="E86" i="31" s="1"/>
  <c r="D79" i="31"/>
  <c r="E79" i="31" s="1"/>
  <c r="D73" i="31"/>
  <c r="D66" i="31"/>
  <c r="A6" i="31"/>
  <c r="E6" i="31" s="1"/>
  <c r="D7" i="31"/>
  <c r="D8" i="31"/>
  <c r="D9" i="31"/>
  <c r="EP10" i="31"/>
  <c r="EQ10" i="31" s="1"/>
  <c r="EP11" i="31"/>
  <c r="EP12" i="31"/>
  <c r="EP13" i="31"/>
  <c r="EP14" i="31"/>
  <c r="EQ14" i="31" s="1"/>
  <c r="A16" i="31"/>
  <c r="E16" i="31" s="1"/>
  <c r="A17" i="31"/>
  <c r="E17" i="31" s="1"/>
  <c r="A18" i="31"/>
  <c r="E18" i="31" s="1"/>
  <c r="A19" i="31"/>
  <c r="E19" i="31" s="1"/>
  <c r="A20" i="31"/>
  <c r="E20" i="31" s="1"/>
  <c r="A21" i="31"/>
  <c r="E21" i="31" s="1"/>
  <c r="EP21" i="31"/>
  <c r="D23" i="31"/>
  <c r="E23" i="31" s="1"/>
  <c r="D24" i="31"/>
  <c r="D25" i="31"/>
  <c r="D26" i="31"/>
  <c r="D27" i="31"/>
  <c r="A32" i="31"/>
  <c r="E32" i="31" s="1"/>
  <c r="D33" i="31"/>
  <c r="A34" i="31"/>
  <c r="E34" i="31" s="1"/>
  <c r="A35" i="31"/>
  <c r="E35" i="31" s="1"/>
  <c r="D36" i="31"/>
  <c r="E36" i="31" s="1"/>
  <c r="A39" i="31"/>
  <c r="E39" i="31" s="1"/>
  <c r="A41" i="31"/>
  <c r="E41" i="31" s="1"/>
  <c r="D42" i="31"/>
  <c r="A45" i="31"/>
  <c r="E45" i="31" s="1"/>
  <c r="A48" i="31"/>
  <c r="E48" i="31" s="1"/>
  <c r="D49" i="31"/>
  <c r="E49" i="31" s="1"/>
  <c r="A54" i="31"/>
  <c r="E54" i="31" s="1"/>
  <c r="D55" i="31"/>
  <c r="E55" i="31" s="1"/>
  <c r="A61" i="31"/>
  <c r="E61" i="31" s="1"/>
  <c r="D62" i="31"/>
  <c r="D64" i="31"/>
  <c r="E64" i="31" s="1"/>
  <c r="A75" i="31"/>
  <c r="E75" i="31" s="1"/>
  <c r="A77" i="31"/>
  <c r="E77" i="31" s="1"/>
  <c r="D78" i="31"/>
  <c r="A84" i="31"/>
  <c r="E84" i="31" s="1"/>
  <c r="D85" i="31"/>
  <c r="A99" i="31"/>
  <c r="E99" i="31" s="1"/>
  <c r="D106" i="31"/>
  <c r="A115" i="31"/>
  <c r="E115" i="31" s="1"/>
  <c r="D122" i="31"/>
  <c r="A131" i="31"/>
  <c r="E131" i="31" s="1"/>
  <c r="DQ71" i="31" l="1"/>
  <c r="CF71" i="31"/>
  <c r="CB71" i="31"/>
  <c r="BP71" i="31"/>
  <c r="BL71" i="31"/>
  <c r="DS71" i="31"/>
  <c r="DO71" i="31"/>
  <c r="CD71" i="31"/>
  <c r="BZ71" i="31"/>
  <c r="BN71" i="31"/>
  <c r="BJ71" i="31"/>
  <c r="DP71" i="31"/>
  <c r="CA71" i="31"/>
  <c r="BK71" i="31"/>
  <c r="CG71" i="31"/>
  <c r="BQ71" i="31"/>
  <c r="DT71" i="31"/>
  <c r="CE71" i="31"/>
  <c r="BO71" i="31"/>
  <c r="CC71" i="31"/>
  <c r="DR71" i="31"/>
  <c r="BM71" i="31"/>
  <c r="DQ111" i="31"/>
  <c r="DL111" i="31"/>
  <c r="DH111" i="31"/>
  <c r="CV111" i="31"/>
  <c r="CR111" i="31"/>
  <c r="CF111" i="31"/>
  <c r="CB111" i="31"/>
  <c r="BP111" i="31"/>
  <c r="BL111" i="31"/>
  <c r="DS111" i="31"/>
  <c r="DO111" i="31"/>
  <c r="DJ111" i="31"/>
  <c r="DF111" i="31"/>
  <c r="CT111" i="31"/>
  <c r="CP111" i="31"/>
  <c r="CD111" i="31"/>
  <c r="BZ111" i="31"/>
  <c r="BN111" i="31"/>
  <c r="BJ111" i="31"/>
  <c r="DP111" i="31"/>
  <c r="DG111" i="31"/>
  <c r="CQ111" i="31"/>
  <c r="CA111" i="31"/>
  <c r="BK111" i="31"/>
  <c r="DT111" i="31"/>
  <c r="DK111" i="31"/>
  <c r="CU111" i="31"/>
  <c r="CE111" i="31"/>
  <c r="BO111" i="31"/>
  <c r="CW111" i="31"/>
  <c r="BQ111" i="31"/>
  <c r="DR111" i="31"/>
  <c r="CS111" i="31"/>
  <c r="BM111" i="31"/>
  <c r="DM111" i="31"/>
  <c r="CG111" i="31"/>
  <c r="DI111" i="31"/>
  <c r="CC111" i="31"/>
  <c r="DQ127" i="31"/>
  <c r="DL127" i="31"/>
  <c r="DH127" i="31"/>
  <c r="CV127" i="31"/>
  <c r="CR127" i="31"/>
  <c r="CF127" i="31"/>
  <c r="CB127" i="31"/>
  <c r="BP127" i="31"/>
  <c r="BL127" i="31"/>
  <c r="DS127" i="31"/>
  <c r="DO127" i="31"/>
  <c r="DJ127" i="31"/>
  <c r="DF127" i="31"/>
  <c r="CT127" i="31"/>
  <c r="CP127" i="31"/>
  <c r="CD127" i="31"/>
  <c r="BZ127" i="31"/>
  <c r="BN127" i="31"/>
  <c r="BJ127" i="31"/>
  <c r="DP127" i="31"/>
  <c r="DG127" i="31"/>
  <c r="CQ127" i="31"/>
  <c r="CA127" i="31"/>
  <c r="BK127" i="31"/>
  <c r="DT127" i="31"/>
  <c r="DK127" i="31"/>
  <c r="CU127" i="31"/>
  <c r="CE127" i="31"/>
  <c r="BO127" i="31"/>
  <c r="CW127" i="31"/>
  <c r="BQ127" i="31"/>
  <c r="DR127" i="31"/>
  <c r="CS127" i="31"/>
  <c r="BM127" i="31"/>
  <c r="DM127" i="31"/>
  <c r="CG127" i="31"/>
  <c r="CC127" i="31"/>
  <c r="DI127" i="31"/>
  <c r="DS51" i="31"/>
  <c r="DO51" i="31"/>
  <c r="CD51" i="31"/>
  <c r="BZ51" i="31"/>
  <c r="BN51" i="31"/>
  <c r="BJ51" i="31"/>
  <c r="DQ51" i="31"/>
  <c r="CF51" i="31"/>
  <c r="CB51" i="31"/>
  <c r="BP51" i="31"/>
  <c r="BL51" i="31"/>
  <c r="DT51" i="31"/>
  <c r="CE51" i="31"/>
  <c r="BO51" i="31"/>
  <c r="DR51" i="31"/>
  <c r="CC51" i="31"/>
  <c r="BM51" i="31"/>
  <c r="DP51" i="31"/>
  <c r="CA51" i="31"/>
  <c r="BK51" i="31"/>
  <c r="CG51" i="31"/>
  <c r="BQ51" i="31"/>
  <c r="DS44" i="31"/>
  <c r="DO44" i="31"/>
  <c r="DJ44" i="31"/>
  <c r="DF44" i="31"/>
  <c r="CT44" i="31"/>
  <c r="CP44" i="31"/>
  <c r="CD44" i="31"/>
  <c r="BZ44" i="31"/>
  <c r="BN44" i="31"/>
  <c r="BJ44" i="31"/>
  <c r="DQ44" i="31"/>
  <c r="DL44" i="31"/>
  <c r="DH44" i="31"/>
  <c r="CV44" i="31"/>
  <c r="CR44" i="31"/>
  <c r="CF44" i="31"/>
  <c r="CB44" i="31"/>
  <c r="BP44" i="31"/>
  <c r="BL44" i="31"/>
  <c r="DM44" i="31"/>
  <c r="CW44" i="31"/>
  <c r="CG44" i="31"/>
  <c r="BQ44" i="31"/>
  <c r="DT44" i="31"/>
  <c r="DK44" i="31"/>
  <c r="CU44" i="31"/>
  <c r="CE44" i="31"/>
  <c r="BO44" i="31"/>
  <c r="DR44" i="31"/>
  <c r="DI44" i="31"/>
  <c r="CS44" i="31"/>
  <c r="CC44" i="31"/>
  <c r="BM44" i="31"/>
  <c r="DP44" i="31"/>
  <c r="DG44" i="31"/>
  <c r="CQ44" i="31"/>
  <c r="CA44" i="31"/>
  <c r="BK44" i="31"/>
  <c r="DQ4" i="31"/>
  <c r="CF4" i="31"/>
  <c r="CB4" i="31"/>
  <c r="BP4" i="31"/>
  <c r="BL4" i="31"/>
  <c r="DS4" i="31"/>
  <c r="DO4" i="31"/>
  <c r="CD4" i="31"/>
  <c r="BZ4" i="31"/>
  <c r="BN4" i="31"/>
  <c r="BJ4" i="31"/>
  <c r="CG4" i="31"/>
  <c r="BQ4" i="31"/>
  <c r="DR4" i="31"/>
  <c r="CC4" i="31"/>
  <c r="BM4" i="31"/>
  <c r="DP4" i="31"/>
  <c r="CA4" i="31"/>
  <c r="BK4" i="31"/>
  <c r="DT4" i="31"/>
  <c r="CE4" i="31"/>
  <c r="BO4" i="31"/>
  <c r="DS30" i="31"/>
  <c r="DO30" i="31"/>
  <c r="CD30" i="31"/>
  <c r="BZ30" i="31"/>
  <c r="BN30" i="31"/>
  <c r="BJ30" i="31"/>
  <c r="DQ30" i="31"/>
  <c r="CF30" i="31"/>
  <c r="CB30" i="31"/>
  <c r="BP30" i="31"/>
  <c r="BL30" i="31"/>
  <c r="CG30" i="31"/>
  <c r="BQ30" i="31"/>
  <c r="DT30" i="31"/>
  <c r="CE30" i="31"/>
  <c r="BO30" i="31"/>
  <c r="DR30" i="31"/>
  <c r="CC30" i="31"/>
  <c r="BM30" i="31"/>
  <c r="DP30" i="31"/>
  <c r="CA30" i="31"/>
  <c r="BK30" i="31"/>
  <c r="DQ49" i="31"/>
  <c r="CF49" i="31"/>
  <c r="CB49" i="31"/>
  <c r="BP49" i="31"/>
  <c r="BL49" i="31"/>
  <c r="DS49" i="31"/>
  <c r="DO49" i="31"/>
  <c r="CD49" i="31"/>
  <c r="BZ49" i="31"/>
  <c r="BN49" i="31"/>
  <c r="BJ49" i="31"/>
  <c r="CG49" i="31"/>
  <c r="BQ49" i="31"/>
  <c r="DT49" i="31"/>
  <c r="CE49" i="31"/>
  <c r="BO49" i="31"/>
  <c r="DR49" i="31"/>
  <c r="CC49" i="31"/>
  <c r="BM49" i="31"/>
  <c r="DP49" i="31"/>
  <c r="CA49" i="31"/>
  <c r="BK49" i="31"/>
  <c r="DS88" i="31"/>
  <c r="DO88" i="31"/>
  <c r="CD88" i="31"/>
  <c r="BZ88" i="31"/>
  <c r="BN88" i="31"/>
  <c r="BJ88" i="31"/>
  <c r="DQ88" i="31"/>
  <c r="CF88" i="31"/>
  <c r="CB88" i="31"/>
  <c r="BP88" i="31"/>
  <c r="BL88" i="31"/>
  <c r="DP88" i="31"/>
  <c r="CA88" i="31"/>
  <c r="BK88" i="31"/>
  <c r="CG88" i="31"/>
  <c r="BQ88" i="31"/>
  <c r="DT88" i="31"/>
  <c r="CE88" i="31"/>
  <c r="BO88" i="31"/>
  <c r="DR88" i="31"/>
  <c r="BM88" i="31"/>
  <c r="CC88" i="31"/>
  <c r="DQ139" i="31"/>
  <c r="CF139" i="31"/>
  <c r="CB139" i="31"/>
  <c r="BP139" i="31"/>
  <c r="BL139" i="31"/>
  <c r="DS139" i="31"/>
  <c r="DO139" i="31"/>
  <c r="CD139" i="31"/>
  <c r="BZ139" i="31"/>
  <c r="BN139" i="31"/>
  <c r="BJ139" i="31"/>
  <c r="DP139" i="31"/>
  <c r="CA139" i="31"/>
  <c r="BK139" i="31"/>
  <c r="DT139" i="31"/>
  <c r="CE139" i="31"/>
  <c r="BO139" i="31"/>
  <c r="BQ139" i="31"/>
  <c r="CG139" i="31"/>
  <c r="DR139" i="31"/>
  <c r="BM139" i="31"/>
  <c r="CC139" i="31"/>
  <c r="DS60" i="31"/>
  <c r="DO60" i="31"/>
  <c r="CD60" i="31"/>
  <c r="BZ60" i="31"/>
  <c r="BN60" i="31"/>
  <c r="BJ60" i="31"/>
  <c r="DQ60" i="31"/>
  <c r="CF60" i="31"/>
  <c r="CB60" i="31"/>
  <c r="BP60" i="31"/>
  <c r="BL60" i="31"/>
  <c r="CG60" i="31"/>
  <c r="BQ60" i="31"/>
  <c r="DR60" i="31"/>
  <c r="CE60" i="31"/>
  <c r="BM60" i="31"/>
  <c r="DP60" i="31"/>
  <c r="CC60" i="31"/>
  <c r="BK60" i="31"/>
  <c r="CA60" i="31"/>
  <c r="DT60" i="31"/>
  <c r="BO60" i="31"/>
  <c r="DS31" i="31"/>
  <c r="DO31" i="31"/>
  <c r="DJ31" i="31"/>
  <c r="DF31" i="31"/>
  <c r="CT31" i="31"/>
  <c r="CP31" i="31"/>
  <c r="CD31" i="31"/>
  <c r="BZ31" i="31"/>
  <c r="BN31" i="31"/>
  <c r="BJ31" i="31"/>
  <c r="DQ31" i="31"/>
  <c r="DL31" i="31"/>
  <c r="DH31" i="31"/>
  <c r="CV31" i="31"/>
  <c r="CR31" i="31"/>
  <c r="CF31" i="31"/>
  <c r="CB31" i="31"/>
  <c r="BP31" i="31"/>
  <c r="BL31" i="31"/>
  <c r="DM31" i="31"/>
  <c r="CW31" i="31"/>
  <c r="CG31" i="31"/>
  <c r="BQ31" i="31"/>
  <c r="DT31" i="31"/>
  <c r="DK31" i="31"/>
  <c r="CU31" i="31"/>
  <c r="CE31" i="31"/>
  <c r="BO31" i="31"/>
  <c r="DR31" i="31"/>
  <c r="DI31" i="31"/>
  <c r="CS31" i="31"/>
  <c r="CC31" i="31"/>
  <c r="BM31" i="31"/>
  <c r="DP31" i="31"/>
  <c r="DG31" i="31"/>
  <c r="CQ31" i="31"/>
  <c r="CA31" i="31"/>
  <c r="BK31" i="31"/>
  <c r="DS10" i="31"/>
  <c r="DO10" i="31"/>
  <c r="CD10" i="31"/>
  <c r="BZ10" i="31"/>
  <c r="BN10" i="31"/>
  <c r="BJ10" i="31"/>
  <c r="DQ10" i="31"/>
  <c r="CF10" i="31"/>
  <c r="CB10" i="31"/>
  <c r="BP10" i="31"/>
  <c r="BL10" i="31"/>
  <c r="DP10" i="31"/>
  <c r="CA10" i="31"/>
  <c r="BK10" i="31"/>
  <c r="DT10" i="31"/>
  <c r="CG10" i="31"/>
  <c r="BO10" i="31"/>
  <c r="DR10" i="31"/>
  <c r="CE10" i="31"/>
  <c r="BM10" i="31"/>
  <c r="CC10" i="31"/>
  <c r="BQ10" i="31"/>
  <c r="DQ55" i="31"/>
  <c r="CF55" i="31"/>
  <c r="CB55" i="31"/>
  <c r="BP55" i="31"/>
  <c r="BL55" i="31"/>
  <c r="DS55" i="31"/>
  <c r="DO55" i="31"/>
  <c r="CD55" i="31"/>
  <c r="BZ55" i="31"/>
  <c r="BN55" i="31"/>
  <c r="BJ55" i="31"/>
  <c r="DR55" i="31"/>
  <c r="CC55" i="31"/>
  <c r="BM55" i="31"/>
  <c r="DP55" i="31"/>
  <c r="CA55" i="31"/>
  <c r="BK55" i="31"/>
  <c r="CG55" i="31"/>
  <c r="BQ55" i="31"/>
  <c r="DT55" i="31"/>
  <c r="CE55" i="31"/>
  <c r="BO55" i="31"/>
  <c r="DS79" i="31"/>
  <c r="DO79" i="31"/>
  <c r="CD79" i="31"/>
  <c r="BZ79" i="31"/>
  <c r="BN79" i="31"/>
  <c r="BJ79" i="31"/>
  <c r="DQ79" i="31"/>
  <c r="CF79" i="31"/>
  <c r="CB79" i="31"/>
  <c r="BP79" i="31"/>
  <c r="BL79" i="31"/>
  <c r="DP79" i="31"/>
  <c r="CA79" i="31"/>
  <c r="BK79" i="31"/>
  <c r="CG79" i="31"/>
  <c r="BQ79" i="31"/>
  <c r="DT79" i="31"/>
  <c r="CE79" i="31"/>
  <c r="BO79" i="31"/>
  <c r="CC79" i="31"/>
  <c r="DR79" i="31"/>
  <c r="BM79" i="31"/>
  <c r="DQ68" i="31"/>
  <c r="CF68" i="31"/>
  <c r="CB68" i="31"/>
  <c r="BP68" i="31"/>
  <c r="BL68" i="31"/>
  <c r="DS68" i="31"/>
  <c r="DO68" i="31"/>
  <c r="CD68" i="31"/>
  <c r="BZ68" i="31"/>
  <c r="BN68" i="31"/>
  <c r="BJ68" i="31"/>
  <c r="DT68" i="31"/>
  <c r="CE68" i="31"/>
  <c r="BO68" i="31"/>
  <c r="DP68" i="31"/>
  <c r="CA68" i="31"/>
  <c r="BK68" i="31"/>
  <c r="DR68" i="31"/>
  <c r="BM68" i="31"/>
  <c r="CG68" i="31"/>
  <c r="CC68" i="31"/>
  <c r="BQ68" i="31"/>
  <c r="DQ119" i="31"/>
  <c r="CF119" i="31"/>
  <c r="CB119" i="31"/>
  <c r="BP119" i="31"/>
  <c r="BL119" i="31"/>
  <c r="DS119" i="31"/>
  <c r="DO119" i="31"/>
  <c r="CD119" i="31"/>
  <c r="BZ119" i="31"/>
  <c r="BN119" i="31"/>
  <c r="BJ119" i="31"/>
  <c r="DP119" i="31"/>
  <c r="CA119" i="31"/>
  <c r="BK119" i="31"/>
  <c r="DT119" i="31"/>
  <c r="CE119" i="31"/>
  <c r="BO119" i="31"/>
  <c r="CG119" i="31"/>
  <c r="CC119" i="31"/>
  <c r="BQ119" i="31"/>
  <c r="DR119" i="31"/>
  <c r="BM119" i="31"/>
  <c r="DS53" i="31"/>
  <c r="DO53" i="31"/>
  <c r="CD53" i="31"/>
  <c r="BZ53" i="31"/>
  <c r="BN53" i="31"/>
  <c r="BJ53" i="31"/>
  <c r="DQ53" i="31"/>
  <c r="CF53" i="31"/>
  <c r="CB53" i="31"/>
  <c r="BP53" i="31"/>
  <c r="BL53" i="31"/>
  <c r="DT53" i="31"/>
  <c r="CE53" i="31"/>
  <c r="BO53" i="31"/>
  <c r="DR53" i="31"/>
  <c r="CC53" i="31"/>
  <c r="BM53" i="31"/>
  <c r="DP53" i="31"/>
  <c r="CA53" i="31"/>
  <c r="BK53" i="31"/>
  <c r="CG53" i="31"/>
  <c r="BQ53" i="31"/>
  <c r="DS40" i="31"/>
  <c r="DO40" i="31"/>
  <c r="DJ40" i="31"/>
  <c r="DF40" i="31"/>
  <c r="CT40" i="31"/>
  <c r="CP40" i="31"/>
  <c r="CD40" i="31"/>
  <c r="BZ40" i="31"/>
  <c r="BN40" i="31"/>
  <c r="BJ40" i="31"/>
  <c r="DQ40" i="31"/>
  <c r="DL40" i="31"/>
  <c r="DH40" i="31"/>
  <c r="CV40" i="31"/>
  <c r="CR40" i="31"/>
  <c r="CF40" i="31"/>
  <c r="CB40" i="31"/>
  <c r="BP40" i="31"/>
  <c r="BL40" i="31"/>
  <c r="DR40" i="31"/>
  <c r="DI40" i="31"/>
  <c r="CS40" i="31"/>
  <c r="CC40" i="31"/>
  <c r="BM40" i="31"/>
  <c r="DP40" i="31"/>
  <c r="DG40" i="31"/>
  <c r="CQ40" i="31"/>
  <c r="CA40" i="31"/>
  <c r="BK40" i="31"/>
  <c r="DM40" i="31"/>
  <c r="CW40" i="31"/>
  <c r="CG40" i="31"/>
  <c r="BQ40" i="31"/>
  <c r="DT40" i="31"/>
  <c r="DK40" i="31"/>
  <c r="CU40" i="31"/>
  <c r="CE40" i="31"/>
  <c r="BO40" i="31"/>
  <c r="DS28" i="31"/>
  <c r="DO28" i="31"/>
  <c r="CD28" i="31"/>
  <c r="BZ28" i="31"/>
  <c r="BN28" i="31"/>
  <c r="BJ28" i="31"/>
  <c r="DQ28" i="31"/>
  <c r="CF28" i="31"/>
  <c r="CB28" i="31"/>
  <c r="BP28" i="31"/>
  <c r="BL28" i="31"/>
  <c r="CG28" i="31"/>
  <c r="BQ28" i="31"/>
  <c r="DT28" i="31"/>
  <c r="CE28" i="31"/>
  <c r="BO28" i="31"/>
  <c r="DR28" i="31"/>
  <c r="CC28" i="31"/>
  <c r="BM28" i="31"/>
  <c r="DP28" i="31"/>
  <c r="CA28" i="31"/>
  <c r="BK28" i="31"/>
  <c r="DQ36" i="31"/>
  <c r="DL36" i="31"/>
  <c r="DH36" i="31"/>
  <c r="CV36" i="31"/>
  <c r="CR36" i="31"/>
  <c r="CF36" i="31"/>
  <c r="CB36" i="31"/>
  <c r="BP36" i="31"/>
  <c r="BL36" i="31"/>
  <c r="DS36" i="31"/>
  <c r="DO36" i="31"/>
  <c r="DJ36" i="31"/>
  <c r="DF36" i="31"/>
  <c r="CT36" i="31"/>
  <c r="CP36" i="31"/>
  <c r="CD36" i="31"/>
  <c r="BZ36" i="31"/>
  <c r="BN36" i="31"/>
  <c r="BJ36" i="31"/>
  <c r="DR36" i="31"/>
  <c r="DI36" i="31"/>
  <c r="CS36" i="31"/>
  <c r="CC36" i="31"/>
  <c r="BM36" i="31"/>
  <c r="DM36" i="31"/>
  <c r="CW36" i="31"/>
  <c r="CG36" i="31"/>
  <c r="BQ36" i="31"/>
  <c r="DK36" i="31"/>
  <c r="CE36" i="31"/>
  <c r="DG36" i="31"/>
  <c r="CA36" i="31"/>
  <c r="DT36" i="31"/>
  <c r="CU36" i="31"/>
  <c r="BO36" i="31"/>
  <c r="DP36" i="31"/>
  <c r="CQ36" i="31"/>
  <c r="BK36" i="31"/>
  <c r="DQ64" i="31"/>
  <c r="CF64" i="31"/>
  <c r="CB64" i="31"/>
  <c r="BP64" i="31"/>
  <c r="DS64" i="31"/>
  <c r="DO64" i="31"/>
  <c r="CD64" i="31"/>
  <c r="BZ64" i="31"/>
  <c r="BN64" i="31"/>
  <c r="DP64" i="31"/>
  <c r="CA64" i="31"/>
  <c r="BL64" i="31"/>
  <c r="DT64" i="31"/>
  <c r="CE64" i="31"/>
  <c r="BO64" i="31"/>
  <c r="BJ64" i="31"/>
  <c r="BQ64" i="31"/>
  <c r="DR64" i="31"/>
  <c r="BM64" i="31"/>
  <c r="CG64" i="31"/>
  <c r="BK64" i="31"/>
  <c r="CC64" i="31"/>
  <c r="DQ23" i="31"/>
  <c r="CF23" i="31"/>
  <c r="CB23" i="31"/>
  <c r="BP23" i="31"/>
  <c r="BL23" i="31"/>
  <c r="DS23" i="31"/>
  <c r="DO23" i="31"/>
  <c r="CD23" i="31"/>
  <c r="BZ23" i="31"/>
  <c r="BN23" i="31"/>
  <c r="BJ23" i="31"/>
  <c r="CG23" i="31"/>
  <c r="BQ23" i="31"/>
  <c r="DT23" i="31"/>
  <c r="CE23" i="31"/>
  <c r="BO23" i="31"/>
  <c r="DR23" i="31"/>
  <c r="CC23" i="31"/>
  <c r="BM23" i="31"/>
  <c r="DP23" i="31"/>
  <c r="CA23" i="31"/>
  <c r="BK23" i="31"/>
  <c r="DS86" i="31"/>
  <c r="DO86" i="31"/>
  <c r="DJ86" i="31"/>
  <c r="DF86" i="31"/>
  <c r="CT86" i="31"/>
  <c r="CP86" i="31"/>
  <c r="CD86" i="31"/>
  <c r="BZ86" i="31"/>
  <c r="BN86" i="31"/>
  <c r="BJ86" i="31"/>
  <c r="DQ86" i="31"/>
  <c r="DL86" i="31"/>
  <c r="DH86" i="31"/>
  <c r="CV86" i="31"/>
  <c r="CR86" i="31"/>
  <c r="CF86" i="31"/>
  <c r="CB86" i="31"/>
  <c r="BP86" i="31"/>
  <c r="BL86" i="31"/>
  <c r="DP86" i="31"/>
  <c r="DG86" i="31"/>
  <c r="CQ86" i="31"/>
  <c r="CA86" i="31"/>
  <c r="BK86" i="31"/>
  <c r="CW86" i="31"/>
  <c r="BQ86" i="31"/>
  <c r="DM86" i="31"/>
  <c r="CG86" i="31"/>
  <c r="DT86" i="31"/>
  <c r="DK86" i="31"/>
  <c r="CU86" i="31"/>
  <c r="CE86" i="31"/>
  <c r="BO86" i="31"/>
  <c r="DR86" i="31"/>
  <c r="BM86" i="31"/>
  <c r="DI86" i="31"/>
  <c r="CS86" i="31"/>
  <c r="CC86" i="31"/>
  <c r="DS95" i="31"/>
  <c r="DO95" i="31"/>
  <c r="CD95" i="31"/>
  <c r="BZ95" i="31"/>
  <c r="BN95" i="31"/>
  <c r="BJ95" i="31"/>
  <c r="DQ95" i="31"/>
  <c r="CF95" i="31"/>
  <c r="CB95" i="31"/>
  <c r="BP95" i="31"/>
  <c r="BL95" i="31"/>
  <c r="DP95" i="31"/>
  <c r="CA95" i="31"/>
  <c r="BK95" i="31"/>
  <c r="CG95" i="31"/>
  <c r="BQ95" i="31"/>
  <c r="DT95" i="31"/>
  <c r="CE95" i="31"/>
  <c r="BO95" i="31"/>
  <c r="DR95" i="31"/>
  <c r="BM95" i="31"/>
  <c r="CC95" i="31"/>
  <c r="DQ70" i="31"/>
  <c r="CF70" i="31"/>
  <c r="CB70" i="31"/>
  <c r="BP70" i="31"/>
  <c r="BL70" i="31"/>
  <c r="DS70" i="31"/>
  <c r="DO70" i="31"/>
  <c r="CD70" i="31"/>
  <c r="BZ70" i="31"/>
  <c r="BN70" i="31"/>
  <c r="BJ70" i="31"/>
  <c r="DT70" i="31"/>
  <c r="CE70" i="31"/>
  <c r="BO70" i="31"/>
  <c r="DR70" i="31"/>
  <c r="CC70" i="31"/>
  <c r="BM70" i="31"/>
  <c r="DP70" i="31"/>
  <c r="CA70" i="31"/>
  <c r="BK70" i="31"/>
  <c r="BQ70" i="31"/>
  <c r="CG70" i="31"/>
  <c r="DS46" i="31"/>
  <c r="DO46" i="31"/>
  <c r="DJ46" i="31"/>
  <c r="DF46" i="31"/>
  <c r="CT46" i="31"/>
  <c r="CP46" i="31"/>
  <c r="CD46" i="31"/>
  <c r="BZ46" i="31"/>
  <c r="BN46" i="31"/>
  <c r="BJ46" i="31"/>
  <c r="DQ46" i="31"/>
  <c r="DL46" i="31"/>
  <c r="DH46" i="31"/>
  <c r="CV46" i="31"/>
  <c r="CR46" i="31"/>
  <c r="CF46" i="31"/>
  <c r="CB46" i="31"/>
  <c r="BP46" i="31"/>
  <c r="BL46" i="31"/>
  <c r="DM46" i="31"/>
  <c r="CW46" i="31"/>
  <c r="CG46" i="31"/>
  <c r="BQ46" i="31"/>
  <c r="DT46" i="31"/>
  <c r="DK46" i="31"/>
  <c r="CU46" i="31"/>
  <c r="CE46" i="31"/>
  <c r="BO46" i="31"/>
  <c r="DR46" i="31"/>
  <c r="DI46" i="31"/>
  <c r="CS46" i="31"/>
  <c r="CC46" i="31"/>
  <c r="BM46" i="31"/>
  <c r="DP46" i="31"/>
  <c r="DG46" i="31"/>
  <c r="CQ46" i="31"/>
  <c r="CA46" i="31"/>
  <c r="BK46" i="31"/>
  <c r="DS38" i="31"/>
  <c r="DO38" i="31"/>
  <c r="CD38" i="31"/>
  <c r="BZ38" i="31"/>
  <c r="BN38" i="31"/>
  <c r="BJ38" i="31"/>
  <c r="DQ38" i="31"/>
  <c r="CF38" i="31"/>
  <c r="CB38" i="31"/>
  <c r="BP38" i="31"/>
  <c r="BL38" i="31"/>
  <c r="DR38" i="31"/>
  <c r="DP38" i="31"/>
  <c r="CA38" i="31"/>
  <c r="BK38" i="31"/>
  <c r="CG38" i="31"/>
  <c r="DT38" i="31"/>
  <c r="CE38" i="31"/>
  <c r="BO38" i="31"/>
  <c r="CC38" i="31"/>
  <c r="BQ38" i="31"/>
  <c r="BM38" i="31"/>
  <c r="DS29" i="31"/>
  <c r="DO29" i="31"/>
  <c r="CD29" i="31"/>
  <c r="BZ29" i="31"/>
  <c r="BN29" i="31"/>
  <c r="BJ29" i="31"/>
  <c r="DQ29" i="31"/>
  <c r="CF29" i="31"/>
  <c r="CB29" i="31"/>
  <c r="BP29" i="31"/>
  <c r="BL29" i="31"/>
  <c r="CG29" i="31"/>
  <c r="BQ29" i="31"/>
  <c r="DT29" i="31"/>
  <c r="CE29" i="31"/>
  <c r="BO29" i="31"/>
  <c r="DR29" i="31"/>
  <c r="CC29" i="31"/>
  <c r="BM29" i="31"/>
  <c r="DP29" i="31"/>
  <c r="CA29" i="31"/>
  <c r="BK29" i="31"/>
  <c r="DQ115" i="31"/>
  <c r="DL115" i="31"/>
  <c r="DH115" i="31"/>
  <c r="CV115" i="31"/>
  <c r="CR115" i="31"/>
  <c r="CF115" i="31"/>
  <c r="CB115" i="31"/>
  <c r="BP115" i="31"/>
  <c r="BL115" i="31"/>
  <c r="DS115" i="31"/>
  <c r="DO115" i="31"/>
  <c r="DJ115" i="31"/>
  <c r="DF115" i="31"/>
  <c r="CT115" i="31"/>
  <c r="CP115" i="31"/>
  <c r="CD115" i="31"/>
  <c r="BZ115" i="31"/>
  <c r="BN115" i="31"/>
  <c r="BJ115" i="31"/>
  <c r="DT115" i="31"/>
  <c r="DK115" i="31"/>
  <c r="CU115" i="31"/>
  <c r="CE115" i="31"/>
  <c r="BO115" i="31"/>
  <c r="DP115" i="31"/>
  <c r="DG115" i="31"/>
  <c r="CQ115" i="31"/>
  <c r="CA115" i="31"/>
  <c r="BK115" i="31"/>
  <c r="DI115" i="31"/>
  <c r="CC115" i="31"/>
  <c r="CW115" i="31"/>
  <c r="BQ115" i="31"/>
  <c r="DR115" i="31"/>
  <c r="CS115" i="31"/>
  <c r="BM115" i="31"/>
  <c r="DM115" i="31"/>
  <c r="CG115" i="31"/>
  <c r="DQ77" i="31"/>
  <c r="CF77" i="31"/>
  <c r="CB77" i="31"/>
  <c r="BP77" i="31"/>
  <c r="BL77" i="31"/>
  <c r="DS77" i="31"/>
  <c r="DO77" i="31"/>
  <c r="CD77" i="31"/>
  <c r="BZ77" i="31"/>
  <c r="BN77" i="31"/>
  <c r="BJ77" i="31"/>
  <c r="DR77" i="31"/>
  <c r="CC77" i="31"/>
  <c r="BM77" i="31"/>
  <c r="DP77" i="31"/>
  <c r="CA77" i="31"/>
  <c r="BK77" i="31"/>
  <c r="CG77" i="31"/>
  <c r="BQ77" i="31"/>
  <c r="CE77" i="31"/>
  <c r="DT77" i="31"/>
  <c r="BO77" i="31"/>
  <c r="DR54" i="31"/>
  <c r="CG54" i="31"/>
  <c r="CC54" i="31"/>
  <c r="BQ54" i="31"/>
  <c r="BM54" i="31"/>
  <c r="DT54" i="31"/>
  <c r="DP54" i="31"/>
  <c r="CE54" i="31"/>
  <c r="CA54" i="31"/>
  <c r="BO54" i="31"/>
  <c r="BK54" i="31"/>
  <c r="DO54" i="31"/>
  <c r="BZ54" i="31"/>
  <c r="BJ54" i="31"/>
  <c r="CF54" i="31"/>
  <c r="BP54" i="31"/>
  <c r="DS54" i="31"/>
  <c r="CD54" i="31"/>
  <c r="BN54" i="31"/>
  <c r="DQ54" i="31"/>
  <c r="CB54" i="31"/>
  <c r="BL54" i="31"/>
  <c r="DR39" i="31"/>
  <c r="CG39" i="31"/>
  <c r="CC39" i="31"/>
  <c r="BQ39" i="31"/>
  <c r="BM39" i="31"/>
  <c r="DT39" i="31"/>
  <c r="DP39" i="31"/>
  <c r="CE39" i="31"/>
  <c r="CA39" i="31"/>
  <c r="BO39" i="31"/>
  <c r="BK39" i="31"/>
  <c r="CF39" i="31"/>
  <c r="BP39" i="31"/>
  <c r="DS39" i="31"/>
  <c r="CD39" i="31"/>
  <c r="BN39" i="31"/>
  <c r="DQ39" i="31"/>
  <c r="CB39" i="31"/>
  <c r="BL39" i="31"/>
  <c r="DO39" i="31"/>
  <c r="BZ39" i="31"/>
  <c r="BJ39" i="31"/>
  <c r="DR32" i="31"/>
  <c r="CG32" i="31"/>
  <c r="CC32" i="31"/>
  <c r="BQ32" i="31"/>
  <c r="BM32" i="31"/>
  <c r="DT32" i="31"/>
  <c r="DP32" i="31"/>
  <c r="CE32" i="31"/>
  <c r="CA32" i="31"/>
  <c r="BO32" i="31"/>
  <c r="BK32" i="31"/>
  <c r="DQ32" i="31"/>
  <c r="CB32" i="31"/>
  <c r="BL32" i="31"/>
  <c r="DO32" i="31"/>
  <c r="BZ32" i="31"/>
  <c r="BJ32" i="31"/>
  <c r="CF32" i="31"/>
  <c r="BP32" i="31"/>
  <c r="DS32" i="31"/>
  <c r="CD32" i="31"/>
  <c r="BN32" i="31"/>
  <c r="EQ21" i="31"/>
  <c r="DR18" i="31"/>
  <c r="CG18" i="31"/>
  <c r="CC18" i="31"/>
  <c r="BQ18" i="31"/>
  <c r="BM18" i="31"/>
  <c r="DT18" i="31"/>
  <c r="DP18" i="31"/>
  <c r="CE18" i="31"/>
  <c r="CA18" i="31"/>
  <c r="BO18" i="31"/>
  <c r="BK18" i="31"/>
  <c r="DS18" i="31"/>
  <c r="CD18" i="31"/>
  <c r="BN18" i="31"/>
  <c r="DQ18" i="31"/>
  <c r="CB18" i="31"/>
  <c r="BL18" i="31"/>
  <c r="DO18" i="31"/>
  <c r="BZ18" i="31"/>
  <c r="BJ18" i="31"/>
  <c r="CF18" i="31"/>
  <c r="BP18" i="31"/>
  <c r="DR16" i="31"/>
  <c r="DM16" i="31"/>
  <c r="DI16" i="31"/>
  <c r="CW16" i="31"/>
  <c r="CS16" i="31"/>
  <c r="CG16" i="31"/>
  <c r="CC16" i="31"/>
  <c r="BQ16" i="31"/>
  <c r="BM16" i="31"/>
  <c r="DT16" i="31"/>
  <c r="DP16" i="31"/>
  <c r="DK16" i="31"/>
  <c r="DG16" i="31"/>
  <c r="CU16" i="31"/>
  <c r="CQ16" i="31"/>
  <c r="CE16" i="31"/>
  <c r="CA16" i="31"/>
  <c r="BO16" i="31"/>
  <c r="BK16" i="31"/>
  <c r="DS16" i="31"/>
  <c r="DJ16" i="31"/>
  <c r="CT16" i="31"/>
  <c r="CD16" i="31"/>
  <c r="BN16" i="31"/>
  <c r="DQ16" i="31"/>
  <c r="DH16" i="31"/>
  <c r="CR16" i="31"/>
  <c r="CB16" i="31"/>
  <c r="BL16" i="31"/>
  <c r="DO16" i="31"/>
  <c r="DF16" i="31"/>
  <c r="CP16" i="31"/>
  <c r="BZ16" i="31"/>
  <c r="BJ16" i="31"/>
  <c r="DL16" i="31"/>
  <c r="CV16" i="31"/>
  <c r="CF16" i="31"/>
  <c r="BP16" i="31"/>
  <c r="EQ13" i="31"/>
  <c r="E103" i="31"/>
  <c r="E81" i="31"/>
  <c r="E66" i="31"/>
  <c r="DT52" i="31"/>
  <c r="DP52" i="31"/>
  <c r="DK52" i="31"/>
  <c r="DG52" i="31"/>
  <c r="CU52" i="31"/>
  <c r="CQ52" i="31"/>
  <c r="CE52" i="31"/>
  <c r="CA52" i="31"/>
  <c r="BO52" i="31"/>
  <c r="BK52" i="31"/>
  <c r="DR52" i="31"/>
  <c r="DM52" i="31"/>
  <c r="DI52" i="31"/>
  <c r="CW52" i="31"/>
  <c r="CS52" i="31"/>
  <c r="CG52" i="31"/>
  <c r="CC52" i="31"/>
  <c r="BQ52" i="31"/>
  <c r="BM52" i="31"/>
  <c r="DQ52" i="31"/>
  <c r="DH52" i="31"/>
  <c r="CR52" i="31"/>
  <c r="CB52" i="31"/>
  <c r="BL52" i="31"/>
  <c r="DO52" i="31"/>
  <c r="DF52" i="31"/>
  <c r="CP52" i="31"/>
  <c r="BZ52" i="31"/>
  <c r="BJ52" i="31"/>
  <c r="DL52" i="31"/>
  <c r="CV52" i="31"/>
  <c r="CF52" i="31"/>
  <c r="BP52" i="31"/>
  <c r="DS52" i="31"/>
  <c r="DJ52" i="31"/>
  <c r="CT52" i="31"/>
  <c r="CD52" i="31"/>
  <c r="BN52" i="31"/>
  <c r="EQ18" i="31"/>
  <c r="DT13" i="31"/>
  <c r="DP13" i="31"/>
  <c r="CE13" i="31"/>
  <c r="CA13" i="31"/>
  <c r="BO13" i="31"/>
  <c r="BK13" i="31"/>
  <c r="DR13" i="31"/>
  <c r="CG13" i="31"/>
  <c r="CC13" i="31"/>
  <c r="BQ13" i="31"/>
  <c r="BM13" i="31"/>
  <c r="DQ13" i="31"/>
  <c r="CB13" i="31"/>
  <c r="BL13" i="31"/>
  <c r="DO13" i="31"/>
  <c r="BZ13" i="31"/>
  <c r="BJ13" i="31"/>
  <c r="CF13" i="31"/>
  <c r="BP13" i="31"/>
  <c r="CD13" i="31"/>
  <c r="DS13" i="31"/>
  <c r="BN13" i="31"/>
  <c r="DT65" i="31"/>
  <c r="DP65" i="31"/>
  <c r="DK65" i="31"/>
  <c r="DG65" i="31"/>
  <c r="CU65" i="31"/>
  <c r="CQ65" i="31"/>
  <c r="CE65" i="31"/>
  <c r="CA65" i="31"/>
  <c r="BO65" i="31"/>
  <c r="BK65" i="31"/>
  <c r="DR65" i="31"/>
  <c r="DM65" i="31"/>
  <c r="DI65" i="31"/>
  <c r="CW65" i="31"/>
  <c r="CS65" i="31"/>
  <c r="CG65" i="31"/>
  <c r="CC65" i="31"/>
  <c r="BQ65" i="31"/>
  <c r="BM65" i="31"/>
  <c r="DS65" i="31"/>
  <c r="DJ65" i="31"/>
  <c r="CT65" i="31"/>
  <c r="CD65" i="31"/>
  <c r="BN65" i="31"/>
  <c r="DO65" i="31"/>
  <c r="DF65" i="31"/>
  <c r="CP65" i="31"/>
  <c r="BZ65" i="31"/>
  <c r="BJ65" i="31"/>
  <c r="DQ65" i="31"/>
  <c r="CR65" i="31"/>
  <c r="BL65" i="31"/>
  <c r="DL65" i="31"/>
  <c r="CF65" i="31"/>
  <c r="DH65" i="31"/>
  <c r="CB65" i="31"/>
  <c r="CV65" i="31"/>
  <c r="BP65" i="31"/>
  <c r="E85" i="31"/>
  <c r="DT104" i="31"/>
  <c r="DP104" i="31"/>
  <c r="CE104" i="31"/>
  <c r="CA104" i="31"/>
  <c r="BO104" i="31"/>
  <c r="BK104" i="31"/>
  <c r="DR104" i="31"/>
  <c r="CG104" i="31"/>
  <c r="CC104" i="31"/>
  <c r="BQ104" i="31"/>
  <c r="BM104" i="31"/>
  <c r="DS104" i="31"/>
  <c r="CD104" i="31"/>
  <c r="BN104" i="31"/>
  <c r="DQ104" i="31"/>
  <c r="CB104" i="31"/>
  <c r="BL104" i="31"/>
  <c r="DO104" i="31"/>
  <c r="BZ104" i="31"/>
  <c r="BJ104" i="31"/>
  <c r="CF104" i="31"/>
  <c r="BP104" i="31"/>
  <c r="E135" i="31"/>
  <c r="DR80" i="31"/>
  <c r="CG80" i="31"/>
  <c r="CC80" i="31"/>
  <c r="BQ80" i="31"/>
  <c r="BM80" i="31"/>
  <c r="DT80" i="31"/>
  <c r="DP80" i="31"/>
  <c r="CE80" i="31"/>
  <c r="CA80" i="31"/>
  <c r="BO80" i="31"/>
  <c r="BK80" i="31"/>
  <c r="DS80" i="31"/>
  <c r="CD80" i="31"/>
  <c r="BN80" i="31"/>
  <c r="BL80" i="31"/>
  <c r="DQ80" i="31"/>
  <c r="CB80" i="31"/>
  <c r="DO80" i="31"/>
  <c r="BZ80" i="31"/>
  <c r="BJ80" i="31"/>
  <c r="CF80" i="31"/>
  <c r="BP80" i="31"/>
  <c r="DR89" i="31"/>
  <c r="CG89" i="31"/>
  <c r="CC89" i="31"/>
  <c r="BQ89" i="31"/>
  <c r="BM89" i="31"/>
  <c r="DT89" i="31"/>
  <c r="DP89" i="31"/>
  <c r="CE89" i="31"/>
  <c r="CA89" i="31"/>
  <c r="BO89" i="31"/>
  <c r="BK89" i="31"/>
  <c r="DS89" i="31"/>
  <c r="CD89" i="31"/>
  <c r="BN89" i="31"/>
  <c r="CB89" i="31"/>
  <c r="DQ89" i="31"/>
  <c r="BL89" i="31"/>
  <c r="DO89" i="31"/>
  <c r="BZ89" i="31"/>
  <c r="BJ89" i="31"/>
  <c r="CF89" i="31"/>
  <c r="BP89" i="31"/>
  <c r="E105" i="31"/>
  <c r="E106" i="31"/>
  <c r="E122" i="31"/>
  <c r="E108" i="31"/>
  <c r="E124" i="31"/>
  <c r="DT130" i="31"/>
  <c r="DP130" i="31"/>
  <c r="CE130" i="31"/>
  <c r="CA130" i="31"/>
  <c r="BO130" i="31"/>
  <c r="BK130" i="31"/>
  <c r="DR130" i="31"/>
  <c r="CG130" i="31"/>
  <c r="CC130" i="31"/>
  <c r="BQ130" i="31"/>
  <c r="BM130" i="31"/>
  <c r="DS130" i="31"/>
  <c r="CD130" i="31"/>
  <c r="BN130" i="31"/>
  <c r="DO130" i="31"/>
  <c r="BZ130" i="31"/>
  <c r="BJ130" i="31"/>
  <c r="CB130" i="31"/>
  <c r="DQ130" i="31"/>
  <c r="BL130" i="31"/>
  <c r="BP130" i="31"/>
  <c r="CF130" i="31"/>
  <c r="E132" i="31"/>
  <c r="EQ24" i="31"/>
  <c r="EQ29" i="31"/>
  <c r="EJ10" i="31"/>
  <c r="EJ9" i="31"/>
  <c r="E9" i="31"/>
  <c r="E24" i="31"/>
  <c r="E33" i="31"/>
  <c r="E47" i="31"/>
  <c r="E97" i="31"/>
  <c r="DQ84" i="31"/>
  <c r="DL84" i="31"/>
  <c r="DH84" i="31"/>
  <c r="CV84" i="31"/>
  <c r="CR84" i="31"/>
  <c r="CF84" i="31"/>
  <c r="CB84" i="31"/>
  <c r="BP84" i="31"/>
  <c r="BL84" i="31"/>
  <c r="DS84" i="31"/>
  <c r="DO84" i="31"/>
  <c r="DJ84" i="31"/>
  <c r="DF84" i="31"/>
  <c r="CT84" i="31"/>
  <c r="CP84" i="31"/>
  <c r="CD84" i="31"/>
  <c r="BZ84" i="31"/>
  <c r="BN84" i="31"/>
  <c r="BJ84" i="31"/>
  <c r="DR84" i="31"/>
  <c r="DI84" i="31"/>
  <c r="CS84" i="31"/>
  <c r="CC84" i="31"/>
  <c r="BM84" i="31"/>
  <c r="CQ84" i="31"/>
  <c r="BK84" i="31"/>
  <c r="DP84" i="31"/>
  <c r="DG84" i="31"/>
  <c r="CA84" i="31"/>
  <c r="DM84" i="31"/>
  <c r="CW84" i="31"/>
  <c r="CG84" i="31"/>
  <c r="BQ84" i="31"/>
  <c r="CE84" i="31"/>
  <c r="DT84" i="31"/>
  <c r="BO84" i="31"/>
  <c r="DK84" i="31"/>
  <c r="CU84" i="31"/>
  <c r="DR61" i="31"/>
  <c r="CG61" i="31"/>
  <c r="CC61" i="31"/>
  <c r="BQ61" i="31"/>
  <c r="BM61" i="31"/>
  <c r="DT61" i="31"/>
  <c r="DP61" i="31"/>
  <c r="CE61" i="31"/>
  <c r="CA61" i="31"/>
  <c r="BO61" i="31"/>
  <c r="BK61" i="31"/>
  <c r="DQ61" i="31"/>
  <c r="CB61" i="31"/>
  <c r="BL61" i="31"/>
  <c r="DS61" i="31"/>
  <c r="CF61" i="31"/>
  <c r="BN61" i="31"/>
  <c r="DO61" i="31"/>
  <c r="CD61" i="31"/>
  <c r="BJ61" i="31"/>
  <c r="BZ61" i="31"/>
  <c r="BP61" i="31"/>
  <c r="DR48" i="31"/>
  <c r="CG48" i="31"/>
  <c r="CC48" i="31"/>
  <c r="BQ48" i="31"/>
  <c r="BM48" i="31"/>
  <c r="DT48" i="31"/>
  <c r="DP48" i="31"/>
  <c r="CE48" i="31"/>
  <c r="CA48" i="31"/>
  <c r="BO48" i="31"/>
  <c r="BK48" i="31"/>
  <c r="DS48" i="31"/>
  <c r="CD48" i="31"/>
  <c r="BN48" i="31"/>
  <c r="DQ48" i="31"/>
  <c r="CB48" i="31"/>
  <c r="BL48" i="31"/>
  <c r="DO48" i="31"/>
  <c r="BZ48" i="31"/>
  <c r="BJ48" i="31"/>
  <c r="CF48" i="31"/>
  <c r="BP48" i="31"/>
  <c r="DR41" i="31"/>
  <c r="DM41" i="31"/>
  <c r="DI41" i="31"/>
  <c r="CW41" i="31"/>
  <c r="CS41" i="31"/>
  <c r="CG41" i="31"/>
  <c r="CC41" i="31"/>
  <c r="BQ41" i="31"/>
  <c r="BM41" i="31"/>
  <c r="DT41" i="31"/>
  <c r="DP41" i="31"/>
  <c r="DK41" i="31"/>
  <c r="DG41" i="31"/>
  <c r="CU41" i="31"/>
  <c r="CQ41" i="31"/>
  <c r="CE41" i="31"/>
  <c r="CA41" i="31"/>
  <c r="BO41" i="31"/>
  <c r="BK41" i="31"/>
  <c r="DL41" i="31"/>
  <c r="CV41" i="31"/>
  <c r="CF41" i="31"/>
  <c r="BP41" i="31"/>
  <c r="DS41" i="31"/>
  <c r="DJ41" i="31"/>
  <c r="CT41" i="31"/>
  <c r="CD41" i="31"/>
  <c r="BN41" i="31"/>
  <c r="DQ41" i="31"/>
  <c r="DH41" i="31"/>
  <c r="CR41" i="31"/>
  <c r="CB41" i="31"/>
  <c r="BL41" i="31"/>
  <c r="DO41" i="31"/>
  <c r="DF41" i="31"/>
  <c r="CP41" i="31"/>
  <c r="BZ41" i="31"/>
  <c r="BJ41" i="31"/>
  <c r="DR21" i="31"/>
  <c r="DM21" i="31"/>
  <c r="DI21" i="31"/>
  <c r="CW21" i="31"/>
  <c r="CS21" i="31"/>
  <c r="CG21" i="31"/>
  <c r="CC21" i="31"/>
  <c r="BQ21" i="31"/>
  <c r="BM21" i="31"/>
  <c r="DT21" i="31"/>
  <c r="DP21" i="31"/>
  <c r="DK21" i="31"/>
  <c r="DG21" i="31"/>
  <c r="CU21" i="31"/>
  <c r="CQ21" i="31"/>
  <c r="CE21" i="31"/>
  <c r="CA21" i="31"/>
  <c r="BO21" i="31"/>
  <c r="BK21" i="31"/>
  <c r="DS21" i="31"/>
  <c r="DJ21" i="31"/>
  <c r="CT21" i="31"/>
  <c r="CD21" i="31"/>
  <c r="BN21" i="31"/>
  <c r="DQ21" i="31"/>
  <c r="DH21" i="31"/>
  <c r="CR21" i="31"/>
  <c r="CB21" i="31"/>
  <c r="BL21" i="31"/>
  <c r="DO21" i="31"/>
  <c r="DF21" i="31"/>
  <c r="CP21" i="31"/>
  <c r="BZ21" i="31"/>
  <c r="BJ21" i="31"/>
  <c r="DL21" i="31"/>
  <c r="CV21" i="31"/>
  <c r="CF21" i="31"/>
  <c r="BP21" i="31"/>
  <c r="DR17" i="31"/>
  <c r="DM17" i="31"/>
  <c r="DI17" i="31"/>
  <c r="CW17" i="31"/>
  <c r="CS17" i="31"/>
  <c r="CG17" i="31"/>
  <c r="CC17" i="31"/>
  <c r="BQ17" i="31"/>
  <c r="BM17" i="31"/>
  <c r="DT17" i="31"/>
  <c r="DP17" i="31"/>
  <c r="DK17" i="31"/>
  <c r="DG17" i="31"/>
  <c r="CU17" i="31"/>
  <c r="CQ17" i="31"/>
  <c r="CE17" i="31"/>
  <c r="CA17" i="31"/>
  <c r="BO17" i="31"/>
  <c r="BK17" i="31"/>
  <c r="DS17" i="31"/>
  <c r="DJ17" i="31"/>
  <c r="CT17" i="31"/>
  <c r="CD17" i="31"/>
  <c r="BN17" i="31"/>
  <c r="DQ17" i="31"/>
  <c r="DH17" i="31"/>
  <c r="CR17" i="31"/>
  <c r="CB17" i="31"/>
  <c r="BL17" i="31"/>
  <c r="DO17" i="31"/>
  <c r="DF17" i="31"/>
  <c r="CP17" i="31"/>
  <c r="BZ17" i="31"/>
  <c r="BJ17" i="31"/>
  <c r="DL17" i="31"/>
  <c r="CV17" i="31"/>
  <c r="CF17" i="31"/>
  <c r="BP17" i="31"/>
  <c r="DR6" i="31"/>
  <c r="CG6" i="31"/>
  <c r="CC6" i="31"/>
  <c r="BQ6" i="31"/>
  <c r="BM6" i="31"/>
  <c r="DT6" i="31"/>
  <c r="DP6" i="31"/>
  <c r="CE6" i="31"/>
  <c r="CA6" i="31"/>
  <c r="BO6" i="31"/>
  <c r="BK6" i="31"/>
  <c r="CF6" i="31"/>
  <c r="BP6" i="31"/>
  <c r="DS6" i="31"/>
  <c r="CD6" i="31"/>
  <c r="BN6" i="31"/>
  <c r="DQ6" i="31"/>
  <c r="CB6" i="31"/>
  <c r="BL6" i="31"/>
  <c r="DO6" i="31"/>
  <c r="BZ6" i="31"/>
  <c r="BJ6" i="31"/>
  <c r="DQ123" i="31"/>
  <c r="CF123" i="31"/>
  <c r="CB123" i="31"/>
  <c r="BP123" i="31"/>
  <c r="BL123" i="31"/>
  <c r="DS123" i="31"/>
  <c r="DO123" i="31"/>
  <c r="CD123" i="31"/>
  <c r="BZ123" i="31"/>
  <c r="BN123" i="31"/>
  <c r="BJ123" i="31"/>
  <c r="DT123" i="31"/>
  <c r="CE123" i="31"/>
  <c r="BO123" i="31"/>
  <c r="DP123" i="31"/>
  <c r="CA123" i="31"/>
  <c r="BK123" i="31"/>
  <c r="DR123" i="31"/>
  <c r="BM123" i="31"/>
  <c r="CG123" i="31"/>
  <c r="CC123" i="31"/>
  <c r="BQ123" i="31"/>
  <c r="DT58" i="31"/>
  <c r="DP58" i="31"/>
  <c r="CE58" i="31"/>
  <c r="CA58" i="31"/>
  <c r="BO58" i="31"/>
  <c r="BK58" i="31"/>
  <c r="DR58" i="31"/>
  <c r="CG58" i="31"/>
  <c r="CC58" i="31"/>
  <c r="BQ58" i="31"/>
  <c r="BM58" i="31"/>
  <c r="DO58" i="31"/>
  <c r="BZ58" i="31"/>
  <c r="BJ58" i="31"/>
  <c r="DQ58" i="31"/>
  <c r="CD58" i="31"/>
  <c r="BL58" i="31"/>
  <c r="CB58" i="31"/>
  <c r="BP58" i="31"/>
  <c r="DS58" i="31"/>
  <c r="CF58" i="31"/>
  <c r="BN58" i="31"/>
  <c r="DT43" i="31"/>
  <c r="DP43" i="31"/>
  <c r="DK43" i="31"/>
  <c r="DG43" i="31"/>
  <c r="CU43" i="31"/>
  <c r="CQ43" i="31"/>
  <c r="CE43" i="31"/>
  <c r="CA43" i="31"/>
  <c r="BO43" i="31"/>
  <c r="BK43" i="31"/>
  <c r="DR43" i="31"/>
  <c r="DM43" i="31"/>
  <c r="DI43" i="31"/>
  <c r="CW43" i="31"/>
  <c r="CS43" i="31"/>
  <c r="CG43" i="31"/>
  <c r="CC43" i="31"/>
  <c r="BQ43" i="31"/>
  <c r="BM43" i="31"/>
  <c r="DS43" i="31"/>
  <c r="DJ43" i="31"/>
  <c r="CT43" i="31"/>
  <c r="CD43" i="31"/>
  <c r="BN43" i="31"/>
  <c r="DQ43" i="31"/>
  <c r="DH43" i="31"/>
  <c r="CR43" i="31"/>
  <c r="CB43" i="31"/>
  <c r="BL43" i="31"/>
  <c r="DO43" i="31"/>
  <c r="DF43" i="31"/>
  <c r="CP43" i="31"/>
  <c r="BZ43" i="31"/>
  <c r="BJ43" i="31"/>
  <c r="DL43" i="31"/>
  <c r="CV43" i="31"/>
  <c r="CF43" i="31"/>
  <c r="BP43" i="31"/>
  <c r="DT22" i="31"/>
  <c r="DP22" i="31"/>
  <c r="CE22" i="31"/>
  <c r="CA22" i="31"/>
  <c r="BO22" i="31"/>
  <c r="BK22" i="31"/>
  <c r="DR22" i="31"/>
  <c r="CG22" i="31"/>
  <c r="CC22" i="31"/>
  <c r="BQ22" i="31"/>
  <c r="BM22" i="31"/>
  <c r="CF22" i="31"/>
  <c r="BP22" i="31"/>
  <c r="DS22" i="31"/>
  <c r="CD22" i="31"/>
  <c r="BN22" i="31"/>
  <c r="DQ22" i="31"/>
  <c r="CB22" i="31"/>
  <c r="BL22" i="31"/>
  <c r="DO22" i="31"/>
  <c r="BZ22" i="31"/>
  <c r="BJ22" i="31"/>
  <c r="EQ19" i="31"/>
  <c r="EQ15" i="31"/>
  <c r="DT12" i="31"/>
  <c r="DP12" i="31"/>
  <c r="CE12" i="31"/>
  <c r="CA12" i="31"/>
  <c r="BO12" i="31"/>
  <c r="BK12" i="31"/>
  <c r="DR12" i="31"/>
  <c r="CG12" i="31"/>
  <c r="CC12" i="31"/>
  <c r="BQ12" i="31"/>
  <c r="BM12" i="31"/>
  <c r="DQ12" i="31"/>
  <c r="CB12" i="31"/>
  <c r="BL12" i="31"/>
  <c r="DO12" i="31"/>
  <c r="BZ12" i="31"/>
  <c r="BJ12" i="31"/>
  <c r="CF12" i="31"/>
  <c r="BP12" i="31"/>
  <c r="CD12" i="31"/>
  <c r="DS12" i="31"/>
  <c r="BN12" i="31"/>
  <c r="DT69" i="31"/>
  <c r="DP69" i="31"/>
  <c r="CE69" i="31"/>
  <c r="CA69" i="31"/>
  <c r="BO69" i="31"/>
  <c r="BK69" i="31"/>
  <c r="DR69" i="31"/>
  <c r="CG69" i="31"/>
  <c r="CC69" i="31"/>
  <c r="BQ69" i="31"/>
  <c r="BM69" i="31"/>
  <c r="DO69" i="31"/>
  <c r="BZ69" i="31"/>
  <c r="BJ69" i="31"/>
  <c r="DS69" i="31"/>
  <c r="CD69" i="31"/>
  <c r="BN69" i="31"/>
  <c r="CF69" i="31"/>
  <c r="CB69" i="31"/>
  <c r="BP69" i="31"/>
  <c r="DQ69" i="31"/>
  <c r="BL69" i="31"/>
  <c r="E91" i="31"/>
  <c r="E109" i="31"/>
  <c r="E67" i="31"/>
  <c r="DR82" i="31"/>
  <c r="CG82" i="31"/>
  <c r="CC82" i="31"/>
  <c r="BQ82" i="31"/>
  <c r="BM82" i="31"/>
  <c r="DT82" i="31"/>
  <c r="DP82" i="31"/>
  <c r="CE82" i="31"/>
  <c r="CA82" i="31"/>
  <c r="BO82" i="31"/>
  <c r="BK82" i="31"/>
  <c r="DS82" i="31"/>
  <c r="CD82" i="31"/>
  <c r="BN82" i="31"/>
  <c r="DQ82" i="31"/>
  <c r="BL82" i="31"/>
  <c r="CB82" i="31"/>
  <c r="DO82" i="31"/>
  <c r="BZ82" i="31"/>
  <c r="BJ82" i="31"/>
  <c r="CF82" i="31"/>
  <c r="BP82" i="31"/>
  <c r="DR93" i="31"/>
  <c r="DM93" i="31"/>
  <c r="DI93" i="31"/>
  <c r="CW93" i="31"/>
  <c r="CS93" i="31"/>
  <c r="CG93" i="31"/>
  <c r="CC93" i="31"/>
  <c r="BQ93" i="31"/>
  <c r="BM93" i="31"/>
  <c r="DT93" i="31"/>
  <c r="DP93" i="31"/>
  <c r="DK93" i="31"/>
  <c r="DG93" i="31"/>
  <c r="CU93" i="31"/>
  <c r="CQ93" i="31"/>
  <c r="CE93" i="31"/>
  <c r="CA93" i="31"/>
  <c r="BO93" i="31"/>
  <c r="BK93" i="31"/>
  <c r="DO93" i="31"/>
  <c r="DF93" i="31"/>
  <c r="CP93" i="31"/>
  <c r="BZ93" i="31"/>
  <c r="BJ93" i="31"/>
  <c r="CV93" i="31"/>
  <c r="CF93" i="31"/>
  <c r="BP93" i="31"/>
  <c r="DL93" i="31"/>
  <c r="DS93" i="31"/>
  <c r="DJ93" i="31"/>
  <c r="CT93" i="31"/>
  <c r="CD93" i="31"/>
  <c r="BN93" i="31"/>
  <c r="CB93" i="31"/>
  <c r="DQ93" i="31"/>
  <c r="BL93" i="31"/>
  <c r="DH93" i="31"/>
  <c r="CR93" i="31"/>
  <c r="E113" i="31"/>
  <c r="DT110" i="31"/>
  <c r="DP110" i="31"/>
  <c r="DK110" i="31"/>
  <c r="DG110" i="31"/>
  <c r="CU110" i="31"/>
  <c r="CQ110" i="31"/>
  <c r="CE110" i="31"/>
  <c r="CA110" i="31"/>
  <c r="BO110" i="31"/>
  <c r="BK110" i="31"/>
  <c r="DR110" i="31"/>
  <c r="DM110" i="31"/>
  <c r="DI110" i="31"/>
  <c r="CW110" i="31"/>
  <c r="CS110" i="31"/>
  <c r="CG110" i="31"/>
  <c r="CC110" i="31"/>
  <c r="BQ110" i="31"/>
  <c r="BM110" i="31"/>
  <c r="DS110" i="31"/>
  <c r="DJ110" i="31"/>
  <c r="CT110" i="31"/>
  <c r="CD110" i="31"/>
  <c r="BN110" i="31"/>
  <c r="DO110" i="31"/>
  <c r="DF110" i="31"/>
  <c r="CP110" i="31"/>
  <c r="BZ110" i="31"/>
  <c r="BJ110" i="31"/>
  <c r="DQ110" i="31"/>
  <c r="CR110" i="31"/>
  <c r="BL110" i="31"/>
  <c r="DL110" i="31"/>
  <c r="CF110" i="31"/>
  <c r="DH110" i="31"/>
  <c r="CB110" i="31"/>
  <c r="CV110" i="31"/>
  <c r="BP110" i="31"/>
  <c r="DT126" i="31"/>
  <c r="DP126" i="31"/>
  <c r="DK126" i="31"/>
  <c r="DG126" i="31"/>
  <c r="CU126" i="31"/>
  <c r="CQ126" i="31"/>
  <c r="CE126" i="31"/>
  <c r="CA126" i="31"/>
  <c r="BO126" i="31"/>
  <c r="BK126" i="31"/>
  <c r="DR126" i="31"/>
  <c r="DM126" i="31"/>
  <c r="DI126" i="31"/>
  <c r="CW126" i="31"/>
  <c r="CS126" i="31"/>
  <c r="CG126" i="31"/>
  <c r="CC126" i="31"/>
  <c r="BQ126" i="31"/>
  <c r="BM126" i="31"/>
  <c r="DS126" i="31"/>
  <c r="DJ126" i="31"/>
  <c r="CT126" i="31"/>
  <c r="CD126" i="31"/>
  <c r="BN126" i="31"/>
  <c r="DO126" i="31"/>
  <c r="DF126" i="31"/>
  <c r="CP126" i="31"/>
  <c r="BZ126" i="31"/>
  <c r="BJ126" i="31"/>
  <c r="DQ126" i="31"/>
  <c r="CR126" i="31"/>
  <c r="BL126" i="31"/>
  <c r="DL126" i="31"/>
  <c r="CF126" i="31"/>
  <c r="DH126" i="31"/>
  <c r="CB126" i="31"/>
  <c r="CV126" i="31"/>
  <c r="BP126" i="31"/>
  <c r="E112" i="31"/>
  <c r="E128" i="31"/>
  <c r="E134" i="31"/>
  <c r="E136" i="31"/>
  <c r="DY85" i="31"/>
  <c r="EQ23" i="31"/>
  <c r="EQ28" i="31"/>
  <c r="E8" i="31"/>
  <c r="E25" i="31"/>
  <c r="E73" i="31"/>
  <c r="E101" i="31"/>
  <c r="DQ131" i="31"/>
  <c r="CF131" i="31"/>
  <c r="CB131" i="31"/>
  <c r="BP131" i="31"/>
  <c r="BL131" i="31"/>
  <c r="DS131" i="31"/>
  <c r="DO131" i="31"/>
  <c r="CD131" i="31"/>
  <c r="BZ131" i="31"/>
  <c r="BN131" i="31"/>
  <c r="BJ131" i="31"/>
  <c r="DP131" i="31"/>
  <c r="CA131" i="31"/>
  <c r="BK131" i="31"/>
  <c r="DT131" i="31"/>
  <c r="CE131" i="31"/>
  <c r="BO131" i="31"/>
  <c r="CG131" i="31"/>
  <c r="BQ131" i="31"/>
  <c r="CC131" i="31"/>
  <c r="DR131" i="31"/>
  <c r="BM131" i="31"/>
  <c r="DS99" i="31"/>
  <c r="DO99" i="31"/>
  <c r="DJ99" i="31"/>
  <c r="DF99" i="31"/>
  <c r="CT99" i="31"/>
  <c r="CP99" i="31"/>
  <c r="CD99" i="31"/>
  <c r="BZ99" i="31"/>
  <c r="BN99" i="31"/>
  <c r="BJ99" i="31"/>
  <c r="DQ99" i="31"/>
  <c r="DL99" i="31"/>
  <c r="DH99" i="31"/>
  <c r="CV99" i="31"/>
  <c r="CR99" i="31"/>
  <c r="CF99" i="31"/>
  <c r="CB99" i="31"/>
  <c r="BP99" i="31"/>
  <c r="BL99" i="31"/>
  <c r="DR99" i="31"/>
  <c r="DI99" i="31"/>
  <c r="CS99" i="31"/>
  <c r="CC99" i="31"/>
  <c r="BM99" i="31"/>
  <c r="DP99" i="31"/>
  <c r="CQ99" i="31"/>
  <c r="CA99" i="31"/>
  <c r="BK99" i="31"/>
  <c r="DG99" i="31"/>
  <c r="DM99" i="31"/>
  <c r="CW99" i="31"/>
  <c r="CG99" i="31"/>
  <c r="BQ99" i="31"/>
  <c r="CU99" i="31"/>
  <c r="CE99" i="31"/>
  <c r="DT99" i="31"/>
  <c r="BO99" i="31"/>
  <c r="DK99" i="31"/>
  <c r="DQ75" i="31"/>
  <c r="CF75" i="31"/>
  <c r="CB75" i="31"/>
  <c r="BP75" i="31"/>
  <c r="BL75" i="31"/>
  <c r="DS75" i="31"/>
  <c r="DO75" i="31"/>
  <c r="CD75" i="31"/>
  <c r="BZ75" i="31"/>
  <c r="BN75" i="31"/>
  <c r="BJ75" i="31"/>
  <c r="DR75" i="31"/>
  <c r="CC75" i="31"/>
  <c r="BM75" i="31"/>
  <c r="CA75" i="31"/>
  <c r="DP75" i="31"/>
  <c r="BK75" i="31"/>
  <c r="CG75" i="31"/>
  <c r="BQ75" i="31"/>
  <c r="DT75" i="31"/>
  <c r="BO75" i="31"/>
  <c r="CE75" i="31"/>
  <c r="DR45" i="31"/>
  <c r="DM45" i="31"/>
  <c r="DI45" i="31"/>
  <c r="CW45" i="31"/>
  <c r="CS45" i="31"/>
  <c r="CG45" i="31"/>
  <c r="CC45" i="31"/>
  <c r="BQ45" i="31"/>
  <c r="BM45" i="31"/>
  <c r="DT45" i="31"/>
  <c r="DP45" i="31"/>
  <c r="DK45" i="31"/>
  <c r="DG45" i="31"/>
  <c r="CU45" i="31"/>
  <c r="CQ45" i="31"/>
  <c r="CE45" i="31"/>
  <c r="CA45" i="31"/>
  <c r="BO45" i="31"/>
  <c r="BK45" i="31"/>
  <c r="DQ45" i="31"/>
  <c r="DH45" i="31"/>
  <c r="CR45" i="31"/>
  <c r="CB45" i="31"/>
  <c r="BL45" i="31"/>
  <c r="DO45" i="31"/>
  <c r="DF45" i="31"/>
  <c r="CP45" i="31"/>
  <c r="BZ45" i="31"/>
  <c r="BJ45" i="31"/>
  <c r="DL45" i="31"/>
  <c r="CV45" i="31"/>
  <c r="CF45" i="31"/>
  <c r="BP45" i="31"/>
  <c r="DS45" i="31"/>
  <c r="DJ45" i="31"/>
  <c r="CT45" i="31"/>
  <c r="CD45" i="31"/>
  <c r="BN45" i="31"/>
  <c r="DR34" i="31"/>
  <c r="DM34" i="31"/>
  <c r="DI34" i="31"/>
  <c r="CW34" i="31"/>
  <c r="CS34" i="31"/>
  <c r="CG34" i="31"/>
  <c r="CC34" i="31"/>
  <c r="BQ34" i="31"/>
  <c r="BM34" i="31"/>
  <c r="DT34" i="31"/>
  <c r="DP34" i="31"/>
  <c r="DK34" i="31"/>
  <c r="DG34" i="31"/>
  <c r="CU34" i="31"/>
  <c r="CQ34" i="31"/>
  <c r="CE34" i="31"/>
  <c r="CA34" i="31"/>
  <c r="BO34" i="31"/>
  <c r="BK34" i="31"/>
  <c r="DS34" i="31"/>
  <c r="DO34" i="31"/>
  <c r="DF34" i="31"/>
  <c r="DJ34" i="31"/>
  <c r="CR34" i="31"/>
  <c r="CB34" i="31"/>
  <c r="BL34" i="31"/>
  <c r="DH34" i="31"/>
  <c r="CP34" i="31"/>
  <c r="BZ34" i="31"/>
  <c r="BJ34" i="31"/>
  <c r="DQ34" i="31"/>
  <c r="CV34" i="31"/>
  <c r="CF34" i="31"/>
  <c r="BP34" i="31"/>
  <c r="DL34" i="31"/>
  <c r="CT34" i="31"/>
  <c r="CD34" i="31"/>
  <c r="BN34" i="31"/>
  <c r="DR20" i="31"/>
  <c r="CG20" i="31"/>
  <c r="CC20" i="31"/>
  <c r="BQ20" i="31"/>
  <c r="BM20" i="31"/>
  <c r="DT20" i="31"/>
  <c r="DP20" i="31"/>
  <c r="CE20" i="31"/>
  <c r="CA20" i="31"/>
  <c r="BO20" i="31"/>
  <c r="BK20" i="31"/>
  <c r="DS20" i="31"/>
  <c r="CD20" i="31"/>
  <c r="BN20" i="31"/>
  <c r="DQ20" i="31"/>
  <c r="CB20" i="31"/>
  <c r="BL20" i="31"/>
  <c r="DO20" i="31"/>
  <c r="BZ20" i="31"/>
  <c r="BJ20" i="31"/>
  <c r="CF20" i="31"/>
  <c r="BP20" i="31"/>
  <c r="EQ11" i="31"/>
  <c r="EJ23" i="31" s="1"/>
  <c r="E90" i="31"/>
  <c r="DT59" i="31"/>
  <c r="DP59" i="31"/>
  <c r="DK59" i="31"/>
  <c r="DG59" i="31"/>
  <c r="CU59" i="31"/>
  <c r="CQ59" i="31"/>
  <c r="CE59" i="31"/>
  <c r="CA59" i="31"/>
  <c r="BO59" i="31"/>
  <c r="BK59" i="31"/>
  <c r="DR59" i="31"/>
  <c r="DM59" i="31"/>
  <c r="DI59" i="31"/>
  <c r="CW59" i="31"/>
  <c r="CS59" i="31"/>
  <c r="CG59" i="31"/>
  <c r="CC59" i="31"/>
  <c r="BQ59" i="31"/>
  <c r="BM59" i="31"/>
  <c r="DS59" i="31"/>
  <c r="DJ59" i="31"/>
  <c r="CT59" i="31"/>
  <c r="CD59" i="31"/>
  <c r="BN59" i="31"/>
  <c r="DQ59" i="31"/>
  <c r="DF59" i="31"/>
  <c r="CF59" i="31"/>
  <c r="BL59" i="31"/>
  <c r="DO59" i="31"/>
  <c r="CV59" i="31"/>
  <c r="CB59" i="31"/>
  <c r="BJ59" i="31"/>
  <c r="DL59" i="31"/>
  <c r="CR59" i="31"/>
  <c r="BZ59" i="31"/>
  <c r="DH59" i="31"/>
  <c r="CP59" i="31"/>
  <c r="BP59" i="31"/>
  <c r="DT50" i="31"/>
  <c r="DP50" i="31"/>
  <c r="CE50" i="31"/>
  <c r="CA50" i="31"/>
  <c r="BO50" i="31"/>
  <c r="BK50" i="31"/>
  <c r="DR50" i="31"/>
  <c r="CG50" i="31"/>
  <c r="CC50" i="31"/>
  <c r="BQ50" i="31"/>
  <c r="BM50" i="31"/>
  <c r="DQ50" i="31"/>
  <c r="CB50" i="31"/>
  <c r="BL50" i="31"/>
  <c r="DO50" i="31"/>
  <c r="BZ50" i="31"/>
  <c r="BJ50" i="31"/>
  <c r="CF50" i="31"/>
  <c r="BP50" i="31"/>
  <c r="DS50" i="31"/>
  <c r="CD50" i="31"/>
  <c r="BN50" i="31"/>
  <c r="DT37" i="31"/>
  <c r="DP37" i="31"/>
  <c r="DK37" i="31"/>
  <c r="DG37" i="31"/>
  <c r="CU37" i="31"/>
  <c r="CQ37" i="31"/>
  <c r="CE37" i="31"/>
  <c r="CA37" i="31"/>
  <c r="BO37" i="31"/>
  <c r="BK37" i="31"/>
  <c r="DR37" i="31"/>
  <c r="DM37" i="31"/>
  <c r="DI37" i="31"/>
  <c r="CW37" i="31"/>
  <c r="CS37" i="31"/>
  <c r="CG37" i="31"/>
  <c r="CC37" i="31"/>
  <c r="BQ37" i="31"/>
  <c r="BM37" i="31"/>
  <c r="DL37" i="31"/>
  <c r="CV37" i="31"/>
  <c r="CF37" i="31"/>
  <c r="BP37" i="31"/>
  <c r="DQ37" i="31"/>
  <c r="DH37" i="31"/>
  <c r="CR37" i="31"/>
  <c r="CB37" i="31"/>
  <c r="BL37" i="31"/>
  <c r="DS37" i="31"/>
  <c r="CT37" i="31"/>
  <c r="BN37" i="31"/>
  <c r="DO37" i="31"/>
  <c r="CP37" i="31"/>
  <c r="BJ37" i="31"/>
  <c r="DJ37" i="31"/>
  <c r="CD37" i="31"/>
  <c r="DF37" i="31"/>
  <c r="BZ37" i="31"/>
  <c r="EQ20" i="31"/>
  <c r="EQ16" i="31"/>
  <c r="DT15" i="31"/>
  <c r="DP15" i="31"/>
  <c r="CE15" i="31"/>
  <c r="CA15" i="31"/>
  <c r="BO15" i="31"/>
  <c r="BK15" i="31"/>
  <c r="DR15" i="31"/>
  <c r="CG15" i="31"/>
  <c r="CC15" i="31"/>
  <c r="BQ15" i="31"/>
  <c r="BM15" i="31"/>
  <c r="DQ15" i="31"/>
  <c r="CB15" i="31"/>
  <c r="BL15" i="31"/>
  <c r="DO15" i="31"/>
  <c r="BZ15" i="31"/>
  <c r="BJ15" i="31"/>
  <c r="CF15" i="31"/>
  <c r="BP15" i="31"/>
  <c r="DS15" i="31"/>
  <c r="CD15" i="31"/>
  <c r="BN15" i="31"/>
  <c r="DT11" i="31"/>
  <c r="DP11" i="31"/>
  <c r="CE11" i="31"/>
  <c r="CA11" i="31"/>
  <c r="BO11" i="31"/>
  <c r="BK11" i="31"/>
  <c r="DR11" i="31"/>
  <c r="CG11" i="31"/>
  <c r="CC11" i="31"/>
  <c r="BQ11" i="31"/>
  <c r="BM11" i="31"/>
  <c r="DQ11" i="31"/>
  <c r="CB11" i="31"/>
  <c r="BL11" i="31"/>
  <c r="DO11" i="31"/>
  <c r="BZ11" i="31"/>
  <c r="BJ11" i="31"/>
  <c r="CF11" i="31"/>
  <c r="DS11" i="31"/>
  <c r="BP11" i="31"/>
  <c r="BN11" i="31"/>
  <c r="CD11" i="31"/>
  <c r="E72" i="31"/>
  <c r="DT98" i="31"/>
  <c r="DP98" i="31"/>
  <c r="DK98" i="31"/>
  <c r="DG98" i="31"/>
  <c r="CU98" i="31"/>
  <c r="CQ98" i="31"/>
  <c r="CE98" i="31"/>
  <c r="CA98" i="31"/>
  <c r="BO98" i="31"/>
  <c r="BK98" i="31"/>
  <c r="DR98" i="31"/>
  <c r="DM98" i="31"/>
  <c r="DI98" i="31"/>
  <c r="CW98" i="31"/>
  <c r="CS98" i="31"/>
  <c r="CG98" i="31"/>
  <c r="CC98" i="31"/>
  <c r="BQ98" i="31"/>
  <c r="BM98" i="31"/>
  <c r="DO98" i="31"/>
  <c r="DF98" i="31"/>
  <c r="CP98" i="31"/>
  <c r="BZ98" i="31"/>
  <c r="BJ98" i="31"/>
  <c r="CV98" i="31"/>
  <c r="BP98" i="31"/>
  <c r="DL98" i="31"/>
  <c r="CF98" i="31"/>
  <c r="DS98" i="31"/>
  <c r="DJ98" i="31"/>
  <c r="CT98" i="31"/>
  <c r="CD98" i="31"/>
  <c r="BN98" i="31"/>
  <c r="CB98" i="31"/>
  <c r="DQ98" i="31"/>
  <c r="BL98" i="31"/>
  <c r="DH98" i="31"/>
  <c r="CR98" i="31"/>
  <c r="E117" i="31"/>
  <c r="DR74" i="31"/>
  <c r="DM74" i="31"/>
  <c r="DI74" i="31"/>
  <c r="CW74" i="31"/>
  <c r="CS74" i="31"/>
  <c r="CG74" i="31"/>
  <c r="CC74" i="31"/>
  <c r="BQ74" i="31"/>
  <c r="BM74" i="31"/>
  <c r="DT74" i="31"/>
  <c r="DP74" i="31"/>
  <c r="DK74" i="31"/>
  <c r="DG74" i="31"/>
  <c r="CU74" i="31"/>
  <c r="CQ74" i="31"/>
  <c r="CE74" i="31"/>
  <c r="CA74" i="31"/>
  <c r="BO74" i="31"/>
  <c r="BK74" i="31"/>
  <c r="DO74" i="31"/>
  <c r="DF74" i="31"/>
  <c r="CP74" i="31"/>
  <c r="BZ74" i="31"/>
  <c r="BJ74" i="31"/>
  <c r="DL74" i="31"/>
  <c r="CF74" i="31"/>
  <c r="BP74" i="31"/>
  <c r="CV74" i="31"/>
  <c r="DS74" i="31"/>
  <c r="DJ74" i="31"/>
  <c r="CT74" i="31"/>
  <c r="CD74" i="31"/>
  <c r="BN74" i="31"/>
  <c r="DH74" i="31"/>
  <c r="CR74" i="31"/>
  <c r="CB74" i="31"/>
  <c r="DQ74" i="31"/>
  <c r="BL74" i="31"/>
  <c r="DR83" i="31"/>
  <c r="CG83" i="31"/>
  <c r="CC83" i="31"/>
  <c r="BQ83" i="31"/>
  <c r="BM83" i="31"/>
  <c r="DT83" i="31"/>
  <c r="DP83" i="31"/>
  <c r="CE83" i="31"/>
  <c r="CA83" i="31"/>
  <c r="BO83" i="31"/>
  <c r="BK83" i="31"/>
  <c r="DO83" i="31"/>
  <c r="BZ83" i="31"/>
  <c r="BJ83" i="31"/>
  <c r="CF83" i="31"/>
  <c r="BP83" i="31"/>
  <c r="DS83" i="31"/>
  <c r="CD83" i="31"/>
  <c r="BN83" i="31"/>
  <c r="DQ83" i="31"/>
  <c r="BL83" i="31"/>
  <c r="CB83" i="31"/>
  <c r="E96" i="31"/>
  <c r="E121" i="31"/>
  <c r="E114" i="31"/>
  <c r="E129" i="31"/>
  <c r="E116" i="31"/>
  <c r="E133" i="31"/>
  <c r="DT138" i="31"/>
  <c r="DP138" i="31"/>
  <c r="CE138" i="31"/>
  <c r="CA138" i="31"/>
  <c r="BO138" i="31"/>
  <c r="BK138" i="31"/>
  <c r="DR138" i="31"/>
  <c r="CG138" i="31"/>
  <c r="CC138" i="31"/>
  <c r="BQ138" i="31"/>
  <c r="BM138" i="31"/>
  <c r="DS138" i="31"/>
  <c r="CD138" i="31"/>
  <c r="BN138" i="31"/>
  <c r="DO138" i="31"/>
  <c r="BZ138" i="31"/>
  <c r="BJ138" i="31"/>
  <c r="DQ138" i="31"/>
  <c r="BL138" i="31"/>
  <c r="CB138" i="31"/>
  <c r="CF138" i="31"/>
  <c r="BP138" i="31"/>
  <c r="E140" i="31"/>
  <c r="DY61" i="31"/>
  <c r="EQ26" i="31"/>
  <c r="DY37" i="31"/>
  <c r="EQ27" i="31"/>
  <c r="EJ12" i="31"/>
  <c r="EJ8" i="31"/>
  <c r="E7" i="31"/>
  <c r="F2" i="31" s="1"/>
  <c r="E26" i="31"/>
  <c r="E42" i="31"/>
  <c r="E62" i="31"/>
  <c r="E92" i="31"/>
  <c r="DR35" i="31"/>
  <c r="CG35" i="31"/>
  <c r="CC35" i="31"/>
  <c r="BQ35" i="31"/>
  <c r="BM35" i="31"/>
  <c r="DT35" i="31"/>
  <c r="DP35" i="31"/>
  <c r="CE35" i="31"/>
  <c r="CA35" i="31"/>
  <c r="BO35" i="31"/>
  <c r="BK35" i="31"/>
  <c r="DO35" i="31"/>
  <c r="BZ35" i="31"/>
  <c r="BJ35" i="31"/>
  <c r="DS35" i="31"/>
  <c r="CD35" i="31"/>
  <c r="BN35" i="31"/>
  <c r="BP35" i="31"/>
  <c r="DQ35" i="31"/>
  <c r="BL35" i="31"/>
  <c r="CF35" i="31"/>
  <c r="CB35" i="31"/>
  <c r="DR19" i="31"/>
  <c r="CG19" i="31"/>
  <c r="CC19" i="31"/>
  <c r="BQ19" i="31"/>
  <c r="BM19" i="31"/>
  <c r="DT19" i="31"/>
  <c r="DP19" i="31"/>
  <c r="CE19" i="31"/>
  <c r="CA19" i="31"/>
  <c r="BO19" i="31"/>
  <c r="BK19" i="31"/>
  <c r="DS19" i="31"/>
  <c r="CD19" i="31"/>
  <c r="BN19" i="31"/>
  <c r="DQ19" i="31"/>
  <c r="CB19" i="31"/>
  <c r="BL19" i="31"/>
  <c r="DO19" i="31"/>
  <c r="BZ19" i="31"/>
  <c r="BJ19" i="31"/>
  <c r="CF19" i="31"/>
  <c r="BP19" i="31"/>
  <c r="EQ12" i="31"/>
  <c r="EJ21" i="31" s="1"/>
  <c r="E107" i="31"/>
  <c r="DT63" i="31"/>
  <c r="DP63" i="31"/>
  <c r="CE63" i="31"/>
  <c r="CA63" i="31"/>
  <c r="BO63" i="31"/>
  <c r="BK63" i="31"/>
  <c r="DR63" i="31"/>
  <c r="CG63" i="31"/>
  <c r="CC63" i="31"/>
  <c r="BQ63" i="31"/>
  <c r="BM63" i="31"/>
  <c r="DO63" i="31"/>
  <c r="BZ63" i="31"/>
  <c r="BJ63" i="31"/>
  <c r="CF63" i="31"/>
  <c r="BP63" i="31"/>
  <c r="DS63" i="31"/>
  <c r="CD63" i="31"/>
  <c r="BN63" i="31"/>
  <c r="DQ63" i="31"/>
  <c r="CB63" i="31"/>
  <c r="BL63" i="31"/>
  <c r="DT56" i="31"/>
  <c r="DP56" i="31"/>
  <c r="CE56" i="31"/>
  <c r="CA56" i="31"/>
  <c r="BO56" i="31"/>
  <c r="BK56" i="31"/>
  <c r="DR56" i="31"/>
  <c r="CG56" i="31"/>
  <c r="CC56" i="31"/>
  <c r="BQ56" i="31"/>
  <c r="BM56" i="31"/>
  <c r="DO56" i="31"/>
  <c r="DS56" i="31"/>
  <c r="CF56" i="31"/>
  <c r="BP56" i="31"/>
  <c r="DQ56" i="31"/>
  <c r="CD56" i="31"/>
  <c r="BN56" i="31"/>
  <c r="CB56" i="31"/>
  <c r="BL56" i="31"/>
  <c r="BZ56" i="31"/>
  <c r="BJ56" i="31"/>
  <c r="EQ17" i="31"/>
  <c r="DT14" i="31"/>
  <c r="DP14" i="31"/>
  <c r="DK14" i="31"/>
  <c r="DG14" i="31"/>
  <c r="CU14" i="31"/>
  <c r="CQ14" i="31"/>
  <c r="CE14" i="31"/>
  <c r="CA14" i="31"/>
  <c r="BO14" i="31"/>
  <c r="BK14" i="31"/>
  <c r="DR14" i="31"/>
  <c r="DM14" i="31"/>
  <c r="DI14" i="31"/>
  <c r="CW14" i="31"/>
  <c r="CS14" i="31"/>
  <c r="CG14" i="31"/>
  <c r="CC14" i="31"/>
  <c r="BQ14" i="31"/>
  <c r="BM14" i="31"/>
  <c r="DQ14" i="31"/>
  <c r="DH14" i="31"/>
  <c r="CR14" i="31"/>
  <c r="CB14" i="31"/>
  <c r="BL14" i="31"/>
  <c r="DO14" i="31"/>
  <c r="DF14" i="31"/>
  <c r="CP14" i="31"/>
  <c r="BZ14" i="31"/>
  <c r="BJ14" i="31"/>
  <c r="DL14" i="31"/>
  <c r="CV14" i="31"/>
  <c r="CF14" i="31"/>
  <c r="BP14" i="31"/>
  <c r="DJ14" i="31"/>
  <c r="CT14" i="31"/>
  <c r="CD14" i="31"/>
  <c r="DS14" i="31"/>
  <c r="BN14" i="31"/>
  <c r="DT5" i="31"/>
  <c r="DP5" i="31"/>
  <c r="CE5" i="31"/>
  <c r="CA5" i="31"/>
  <c r="BO5" i="31"/>
  <c r="BK5" i="31"/>
  <c r="DR5" i="31"/>
  <c r="CG5" i="31"/>
  <c r="CC5" i="31"/>
  <c r="BQ5" i="31"/>
  <c r="BM5" i="31"/>
  <c r="DQ5" i="31"/>
  <c r="CB5" i="31"/>
  <c r="BL5" i="31"/>
  <c r="DO5" i="31"/>
  <c r="BZ5" i="31"/>
  <c r="BJ5" i="31"/>
  <c r="CF5" i="31"/>
  <c r="BP5" i="31"/>
  <c r="DS5" i="31"/>
  <c r="BN5" i="31"/>
  <c r="CD5" i="31"/>
  <c r="E78" i="31"/>
  <c r="DT100" i="31"/>
  <c r="DP100" i="31"/>
  <c r="CE100" i="31"/>
  <c r="CA100" i="31"/>
  <c r="BO100" i="31"/>
  <c r="BK100" i="31"/>
  <c r="DR100" i="31"/>
  <c r="CG100" i="31"/>
  <c r="CC100" i="31"/>
  <c r="BQ100" i="31"/>
  <c r="BM100" i="31"/>
  <c r="DO100" i="31"/>
  <c r="BZ100" i="31"/>
  <c r="BJ100" i="31"/>
  <c r="CF100" i="31"/>
  <c r="BP100" i="31"/>
  <c r="DS100" i="31"/>
  <c r="CD100" i="31"/>
  <c r="BN100" i="31"/>
  <c r="DQ100" i="31"/>
  <c r="BL100" i="31"/>
  <c r="CB100" i="31"/>
  <c r="E125" i="31"/>
  <c r="DR76" i="31"/>
  <c r="DM76" i="31"/>
  <c r="DI76" i="31"/>
  <c r="CW76" i="31"/>
  <c r="CS76" i="31"/>
  <c r="CG76" i="31"/>
  <c r="CC76" i="31"/>
  <c r="BQ76" i="31"/>
  <c r="BM76" i="31"/>
  <c r="DT76" i="31"/>
  <c r="DP76" i="31"/>
  <c r="DK76" i="31"/>
  <c r="DG76" i="31"/>
  <c r="CU76" i="31"/>
  <c r="CQ76" i="31"/>
  <c r="CE76" i="31"/>
  <c r="CA76" i="31"/>
  <c r="BO76" i="31"/>
  <c r="BK76" i="31"/>
  <c r="DO76" i="31"/>
  <c r="DF76" i="31"/>
  <c r="CP76" i="31"/>
  <c r="BZ76" i="31"/>
  <c r="BJ76" i="31"/>
  <c r="DL76" i="31"/>
  <c r="CF76" i="31"/>
  <c r="CV76" i="31"/>
  <c r="BP76" i="31"/>
  <c r="DS76" i="31"/>
  <c r="DJ76" i="31"/>
  <c r="CT76" i="31"/>
  <c r="CD76" i="31"/>
  <c r="BN76" i="31"/>
  <c r="CR76" i="31"/>
  <c r="CB76" i="31"/>
  <c r="DQ76" i="31"/>
  <c r="BL76" i="31"/>
  <c r="DH76" i="31"/>
  <c r="DR87" i="31"/>
  <c r="CG87" i="31"/>
  <c r="CC87" i="31"/>
  <c r="BQ87" i="31"/>
  <c r="BM87" i="31"/>
  <c r="DT87" i="31"/>
  <c r="DP87" i="31"/>
  <c r="CE87" i="31"/>
  <c r="CA87" i="31"/>
  <c r="BO87" i="31"/>
  <c r="BK87" i="31"/>
  <c r="DS87" i="31"/>
  <c r="CD87" i="31"/>
  <c r="BN87" i="31"/>
  <c r="DQ87" i="31"/>
  <c r="CB87" i="31"/>
  <c r="BL87" i="31"/>
  <c r="DO87" i="31"/>
  <c r="BZ87" i="31"/>
  <c r="BJ87" i="31"/>
  <c r="CF87" i="31"/>
  <c r="BP87" i="31"/>
  <c r="E102" i="31"/>
  <c r="E143" i="31"/>
  <c r="DT118" i="31"/>
  <c r="DP118" i="31"/>
  <c r="DK118" i="31"/>
  <c r="DG118" i="31"/>
  <c r="CU118" i="31"/>
  <c r="CQ118" i="31"/>
  <c r="CE118" i="31"/>
  <c r="CA118" i="31"/>
  <c r="BO118" i="31"/>
  <c r="BK118" i="31"/>
  <c r="DR118" i="31"/>
  <c r="DM118" i="31"/>
  <c r="DI118" i="31"/>
  <c r="CW118" i="31"/>
  <c r="CS118" i="31"/>
  <c r="CG118" i="31"/>
  <c r="CC118" i="31"/>
  <c r="BQ118" i="31"/>
  <c r="BM118" i="31"/>
  <c r="DS118" i="31"/>
  <c r="DJ118" i="31"/>
  <c r="CT118" i="31"/>
  <c r="CD118" i="31"/>
  <c r="BN118" i="31"/>
  <c r="DO118" i="31"/>
  <c r="DF118" i="31"/>
  <c r="CP118" i="31"/>
  <c r="BZ118" i="31"/>
  <c r="BJ118" i="31"/>
  <c r="DH118" i="31"/>
  <c r="CB118" i="31"/>
  <c r="CV118" i="31"/>
  <c r="BP118" i="31"/>
  <c r="DQ118" i="31"/>
  <c r="CR118" i="31"/>
  <c r="BL118" i="31"/>
  <c r="DL118" i="31"/>
  <c r="CF118" i="31"/>
  <c r="E137" i="31"/>
  <c r="E120" i="31"/>
  <c r="E141" i="31"/>
  <c r="E142" i="31"/>
  <c r="E144" i="31"/>
  <c r="EQ25" i="31"/>
  <c r="EQ30" i="31"/>
  <c r="EQ22" i="31"/>
  <c r="EJ15" i="31"/>
  <c r="EJ19" i="31"/>
  <c r="EJ13" i="31"/>
  <c r="EJ22" i="31"/>
  <c r="EJ26" i="31"/>
  <c r="E27" i="31"/>
  <c r="E57" i="31"/>
  <c r="E94" i="31"/>
  <c r="DY14" i="31"/>
  <c r="DT78" i="31" l="1"/>
  <c r="DP78" i="31"/>
  <c r="DK78" i="31"/>
  <c r="DG78" i="31"/>
  <c r="CU78" i="31"/>
  <c r="CQ78" i="31"/>
  <c r="CE78" i="31"/>
  <c r="CA78" i="31"/>
  <c r="BO78" i="31"/>
  <c r="BK78" i="31"/>
  <c r="DR78" i="31"/>
  <c r="DM78" i="31"/>
  <c r="DI78" i="31"/>
  <c r="CW78" i="31"/>
  <c r="CS78" i="31"/>
  <c r="CG78" i="31"/>
  <c r="CC78" i="31"/>
  <c r="BQ78" i="31"/>
  <c r="BM78" i="31"/>
  <c r="DL78" i="31"/>
  <c r="CV78" i="31"/>
  <c r="CF78" i="31"/>
  <c r="BP78" i="31"/>
  <c r="DJ78" i="31"/>
  <c r="BN78" i="31"/>
  <c r="DS78" i="31"/>
  <c r="CT78" i="31"/>
  <c r="CD78" i="31"/>
  <c r="DQ78" i="31"/>
  <c r="DH78" i="31"/>
  <c r="CR78" i="31"/>
  <c r="CB78" i="31"/>
  <c r="BL78" i="31"/>
  <c r="BZ78" i="31"/>
  <c r="DO78" i="31"/>
  <c r="BJ78" i="31"/>
  <c r="DF78" i="31"/>
  <c r="CP78" i="31"/>
  <c r="DS94" i="31"/>
  <c r="DO94" i="31"/>
  <c r="CD94" i="31"/>
  <c r="BZ94" i="31"/>
  <c r="BN94" i="31"/>
  <c r="BJ94" i="31"/>
  <c r="DQ94" i="31"/>
  <c r="CF94" i="31"/>
  <c r="CB94" i="31"/>
  <c r="BP94" i="31"/>
  <c r="BL94" i="31"/>
  <c r="DT94" i="31"/>
  <c r="CE94" i="31"/>
  <c r="BO94" i="31"/>
  <c r="DR94" i="31"/>
  <c r="CC94" i="31"/>
  <c r="BM94" i="31"/>
  <c r="DP94" i="31"/>
  <c r="CA94" i="31"/>
  <c r="BK94" i="31"/>
  <c r="CG94" i="31"/>
  <c r="BQ94" i="31"/>
  <c r="DS125" i="31"/>
  <c r="DO125" i="31"/>
  <c r="CD125" i="31"/>
  <c r="BZ125" i="31"/>
  <c r="BN125" i="31"/>
  <c r="BJ125" i="31"/>
  <c r="DQ125" i="31"/>
  <c r="CF125" i="31"/>
  <c r="CB125" i="31"/>
  <c r="BP125" i="31"/>
  <c r="BL125" i="31"/>
  <c r="CG125" i="31"/>
  <c r="BQ125" i="31"/>
  <c r="DR125" i="31"/>
  <c r="CC125" i="31"/>
  <c r="BM125" i="31"/>
  <c r="CE125" i="31"/>
  <c r="CA125" i="31"/>
  <c r="DT125" i="31"/>
  <c r="BO125" i="31"/>
  <c r="DP125" i="31"/>
  <c r="BK125" i="31"/>
  <c r="DQ62" i="31"/>
  <c r="CF62" i="31"/>
  <c r="CB62" i="31"/>
  <c r="BP62" i="31"/>
  <c r="BL62" i="31"/>
  <c r="DS62" i="31"/>
  <c r="DO62" i="31"/>
  <c r="CD62" i="31"/>
  <c r="BZ62" i="31"/>
  <c r="BN62" i="31"/>
  <c r="BJ62" i="31"/>
  <c r="DT62" i="31"/>
  <c r="CE62" i="31"/>
  <c r="BO62" i="31"/>
  <c r="DR62" i="31"/>
  <c r="CG62" i="31"/>
  <c r="BM62" i="31"/>
  <c r="DP62" i="31"/>
  <c r="CC62" i="31"/>
  <c r="BK62" i="31"/>
  <c r="CA62" i="31"/>
  <c r="BQ62" i="31"/>
  <c r="EJ28" i="31"/>
  <c r="EJ18" i="31"/>
  <c r="DY38" i="31"/>
  <c r="DR140" i="31"/>
  <c r="CG140" i="31"/>
  <c r="CC140" i="31"/>
  <c r="BQ140" i="31"/>
  <c r="BM140" i="31"/>
  <c r="DT140" i="31"/>
  <c r="DP140" i="31"/>
  <c r="CE140" i="31"/>
  <c r="CA140" i="31"/>
  <c r="BO140" i="31"/>
  <c r="BK140" i="31"/>
  <c r="CF140" i="31"/>
  <c r="BP140" i="31"/>
  <c r="DQ140" i="31"/>
  <c r="CB140" i="31"/>
  <c r="BL140" i="31"/>
  <c r="CD140" i="31"/>
  <c r="DS140" i="31"/>
  <c r="BN140" i="31"/>
  <c r="BZ140" i="31"/>
  <c r="BJ140" i="31"/>
  <c r="DO140" i="31"/>
  <c r="DR116" i="31"/>
  <c r="CG116" i="31"/>
  <c r="CC116" i="31"/>
  <c r="BQ116" i="31"/>
  <c r="BM116" i="31"/>
  <c r="DT116" i="31"/>
  <c r="DP116" i="31"/>
  <c r="CE116" i="31"/>
  <c r="CA116" i="31"/>
  <c r="BO116" i="31"/>
  <c r="BK116" i="31"/>
  <c r="DQ116" i="31"/>
  <c r="CB116" i="31"/>
  <c r="BL116" i="31"/>
  <c r="CF116" i="31"/>
  <c r="BP116" i="31"/>
  <c r="DO116" i="31"/>
  <c r="BJ116" i="31"/>
  <c r="CD116" i="31"/>
  <c r="BZ116" i="31"/>
  <c r="DS116" i="31"/>
  <c r="BN116" i="31"/>
  <c r="DR96" i="31"/>
  <c r="CG96" i="31"/>
  <c r="CC96" i="31"/>
  <c r="BQ96" i="31"/>
  <c r="BM96" i="31"/>
  <c r="DT96" i="31"/>
  <c r="DP96" i="31"/>
  <c r="CE96" i="31"/>
  <c r="CA96" i="31"/>
  <c r="BO96" i="31"/>
  <c r="BK96" i="31"/>
  <c r="DQ96" i="31"/>
  <c r="CB96" i="31"/>
  <c r="BL96" i="31"/>
  <c r="DO96" i="31"/>
  <c r="BZ96" i="31"/>
  <c r="BJ96" i="31"/>
  <c r="CF96" i="31"/>
  <c r="BP96" i="31"/>
  <c r="CD96" i="31"/>
  <c r="DS96" i="31"/>
  <c r="BN96" i="31"/>
  <c r="DT72" i="31"/>
  <c r="DP72" i="31"/>
  <c r="CE72" i="31"/>
  <c r="CA72" i="31"/>
  <c r="BO72" i="31"/>
  <c r="BK72" i="31"/>
  <c r="DR72" i="31"/>
  <c r="CG72" i="31"/>
  <c r="CC72" i="31"/>
  <c r="BQ72" i="31"/>
  <c r="BM72" i="31"/>
  <c r="DQ72" i="31"/>
  <c r="CB72" i="31"/>
  <c r="BL72" i="31"/>
  <c r="BJ72" i="31"/>
  <c r="DO72" i="31"/>
  <c r="BZ72" i="31"/>
  <c r="CF72" i="31"/>
  <c r="BP72" i="31"/>
  <c r="CD72" i="31"/>
  <c r="DS72" i="31"/>
  <c r="BN72" i="31"/>
  <c r="DQ101" i="31"/>
  <c r="DL101" i="31"/>
  <c r="DH101" i="31"/>
  <c r="CV101" i="31"/>
  <c r="CR101" i="31"/>
  <c r="CF101" i="31"/>
  <c r="CB101" i="31"/>
  <c r="BP101" i="31"/>
  <c r="BL101" i="31"/>
  <c r="DS101" i="31"/>
  <c r="DO101" i="31"/>
  <c r="DJ101" i="31"/>
  <c r="DF101" i="31"/>
  <c r="CT101" i="31"/>
  <c r="CP101" i="31"/>
  <c r="CD101" i="31"/>
  <c r="BZ101" i="31"/>
  <c r="BN101" i="31"/>
  <c r="BJ101" i="31"/>
  <c r="DT101" i="31"/>
  <c r="DK101" i="31"/>
  <c r="CU101" i="31"/>
  <c r="CE101" i="31"/>
  <c r="BO101" i="31"/>
  <c r="DR101" i="31"/>
  <c r="DI101" i="31"/>
  <c r="CC101" i="31"/>
  <c r="BM101" i="31"/>
  <c r="CS101" i="31"/>
  <c r="DP101" i="31"/>
  <c r="DG101" i="31"/>
  <c r="CQ101" i="31"/>
  <c r="CA101" i="31"/>
  <c r="BK101" i="31"/>
  <c r="CG101" i="31"/>
  <c r="BQ101" i="31"/>
  <c r="DM101" i="31"/>
  <c r="CW101" i="31"/>
  <c r="EJ27" i="31"/>
  <c r="DR136" i="31"/>
  <c r="DM136" i="31"/>
  <c r="DI136" i="31"/>
  <c r="CW136" i="31"/>
  <c r="CS136" i="31"/>
  <c r="CG136" i="31"/>
  <c r="CC136" i="31"/>
  <c r="BQ136" i="31"/>
  <c r="BM136" i="31"/>
  <c r="DT136" i="31"/>
  <c r="DP136" i="31"/>
  <c r="DK136" i="31"/>
  <c r="DG136" i="31"/>
  <c r="CU136" i="31"/>
  <c r="CQ136" i="31"/>
  <c r="CE136" i="31"/>
  <c r="CA136" i="31"/>
  <c r="BO136" i="31"/>
  <c r="BK136" i="31"/>
  <c r="DQ136" i="31"/>
  <c r="DH136" i="31"/>
  <c r="CR136" i="31"/>
  <c r="CB136" i="31"/>
  <c r="BL136" i="31"/>
  <c r="DL136" i="31"/>
  <c r="CV136" i="31"/>
  <c r="CF136" i="31"/>
  <c r="BP136" i="31"/>
  <c r="DF136" i="31"/>
  <c r="BZ136" i="31"/>
  <c r="DO136" i="31"/>
  <c r="CP136" i="31"/>
  <c r="BJ136" i="31"/>
  <c r="DS136" i="31"/>
  <c r="BN136" i="31"/>
  <c r="DJ136" i="31"/>
  <c r="CT136" i="31"/>
  <c r="CD136" i="31"/>
  <c r="DS113" i="31"/>
  <c r="DO113" i="31"/>
  <c r="CD113" i="31"/>
  <c r="BZ113" i="31"/>
  <c r="BN113" i="31"/>
  <c r="BJ113" i="31"/>
  <c r="DQ113" i="31"/>
  <c r="CF113" i="31"/>
  <c r="CB113" i="31"/>
  <c r="BP113" i="31"/>
  <c r="BL113" i="31"/>
  <c r="DR113" i="31"/>
  <c r="CC113" i="31"/>
  <c r="BM113" i="31"/>
  <c r="CG113" i="31"/>
  <c r="BQ113" i="31"/>
  <c r="DP113" i="31"/>
  <c r="BK113" i="31"/>
  <c r="CE113" i="31"/>
  <c r="CA113" i="31"/>
  <c r="DT113" i="31"/>
  <c r="BO113" i="31"/>
  <c r="DQ97" i="31"/>
  <c r="CF97" i="31"/>
  <c r="CB97" i="31"/>
  <c r="BP97" i="31"/>
  <c r="BL97" i="31"/>
  <c r="DS97" i="31"/>
  <c r="DO97" i="31"/>
  <c r="CD97" i="31"/>
  <c r="BZ97" i="31"/>
  <c r="BN97" i="31"/>
  <c r="BJ97" i="31"/>
  <c r="DT97" i="31"/>
  <c r="CE97" i="31"/>
  <c r="BO97" i="31"/>
  <c r="DR97" i="31"/>
  <c r="CC97" i="31"/>
  <c r="BM97" i="31"/>
  <c r="DP97" i="31"/>
  <c r="CA97" i="31"/>
  <c r="BK97" i="31"/>
  <c r="BQ97" i="31"/>
  <c r="CG97" i="31"/>
  <c r="DQ9" i="31"/>
  <c r="CF9" i="31"/>
  <c r="CB9" i="31"/>
  <c r="BP9" i="31"/>
  <c r="BL9" i="31"/>
  <c r="DS9" i="31"/>
  <c r="DO9" i="31"/>
  <c r="CD9" i="31"/>
  <c r="BZ9" i="31"/>
  <c r="BN9" i="31"/>
  <c r="BJ9" i="31"/>
  <c r="CG9" i="31"/>
  <c r="BQ9" i="31"/>
  <c r="DP9" i="31"/>
  <c r="CC9" i="31"/>
  <c r="BK9" i="31"/>
  <c r="CA9" i="31"/>
  <c r="DT9" i="31"/>
  <c r="BO9" i="31"/>
  <c r="DR9" i="31"/>
  <c r="CE9" i="31"/>
  <c r="BM9" i="31"/>
  <c r="EJ14" i="31"/>
  <c r="DT106" i="31"/>
  <c r="DP106" i="31"/>
  <c r="CE106" i="31"/>
  <c r="CA106" i="31"/>
  <c r="BO106" i="31"/>
  <c r="BK106" i="31"/>
  <c r="DR106" i="31"/>
  <c r="CG106" i="31"/>
  <c r="CC106" i="31"/>
  <c r="BQ106" i="31"/>
  <c r="BM106" i="31"/>
  <c r="DO106" i="31"/>
  <c r="BZ106" i="31"/>
  <c r="BJ106" i="31"/>
  <c r="DS106" i="31"/>
  <c r="CD106" i="31"/>
  <c r="BN106" i="31"/>
  <c r="CF106" i="31"/>
  <c r="CB106" i="31"/>
  <c r="BP106" i="31"/>
  <c r="DQ106" i="31"/>
  <c r="BL106" i="31"/>
  <c r="EJ29" i="31"/>
  <c r="DS137" i="31"/>
  <c r="DO137" i="31"/>
  <c r="CD137" i="31"/>
  <c r="BZ137" i="31"/>
  <c r="BN137" i="31"/>
  <c r="BJ137" i="31"/>
  <c r="DQ137" i="31"/>
  <c r="CF137" i="31"/>
  <c r="CB137" i="31"/>
  <c r="BP137" i="31"/>
  <c r="BL137" i="31"/>
  <c r="CG137" i="31"/>
  <c r="BQ137" i="31"/>
  <c r="DR137" i="31"/>
  <c r="CC137" i="31"/>
  <c r="BM137" i="31"/>
  <c r="CE137" i="31"/>
  <c r="DT137" i="31"/>
  <c r="BO137" i="31"/>
  <c r="CA137" i="31"/>
  <c r="DP137" i="31"/>
  <c r="BK137" i="31"/>
  <c r="DT142" i="31"/>
  <c r="DP142" i="31"/>
  <c r="CE142" i="31"/>
  <c r="CA142" i="31"/>
  <c r="BO142" i="31"/>
  <c r="BK142" i="31"/>
  <c r="DR142" i="31"/>
  <c r="CG142" i="31"/>
  <c r="CC142" i="31"/>
  <c r="BQ142" i="31"/>
  <c r="BM142" i="31"/>
  <c r="DO142" i="31"/>
  <c r="BZ142" i="31"/>
  <c r="BJ142" i="31"/>
  <c r="DS142" i="31"/>
  <c r="CD142" i="31"/>
  <c r="BN142" i="31"/>
  <c r="BP142" i="31"/>
  <c r="CF142" i="31"/>
  <c r="DQ142" i="31"/>
  <c r="BL142" i="31"/>
  <c r="CB142" i="31"/>
  <c r="DS57" i="31"/>
  <c r="DO57" i="31"/>
  <c r="CD57" i="31"/>
  <c r="BZ57" i="31"/>
  <c r="BN57" i="31"/>
  <c r="BJ57" i="31"/>
  <c r="DQ57" i="31"/>
  <c r="CF57" i="31"/>
  <c r="CB57" i="31"/>
  <c r="BP57" i="31"/>
  <c r="BL57" i="31"/>
  <c r="DR57" i="31"/>
  <c r="CC57" i="31"/>
  <c r="BM57" i="31"/>
  <c r="DP57" i="31"/>
  <c r="CE57" i="31"/>
  <c r="BK57" i="31"/>
  <c r="CA57" i="31"/>
  <c r="BQ57" i="31"/>
  <c r="DT57" i="31"/>
  <c r="CG57" i="31"/>
  <c r="BO57" i="31"/>
  <c r="DS141" i="31"/>
  <c r="DO141" i="31"/>
  <c r="CD141" i="31"/>
  <c r="BZ141" i="31"/>
  <c r="BN141" i="31"/>
  <c r="BJ141" i="31"/>
  <c r="DQ141" i="31"/>
  <c r="CF141" i="31"/>
  <c r="CB141" i="31"/>
  <c r="BP141" i="31"/>
  <c r="BL141" i="31"/>
  <c r="DR141" i="31"/>
  <c r="CC141" i="31"/>
  <c r="BM141" i="31"/>
  <c r="CG141" i="31"/>
  <c r="BQ141" i="31"/>
  <c r="DP141" i="31"/>
  <c r="BK141" i="31"/>
  <c r="CA141" i="31"/>
  <c r="CE141" i="31"/>
  <c r="DT141" i="31"/>
  <c r="BO141" i="31"/>
  <c r="DQ107" i="31"/>
  <c r="DL107" i="31"/>
  <c r="DH107" i="31"/>
  <c r="CV107" i="31"/>
  <c r="CR107" i="31"/>
  <c r="CF107" i="31"/>
  <c r="CB107" i="31"/>
  <c r="BP107" i="31"/>
  <c r="BL107" i="31"/>
  <c r="DS107" i="31"/>
  <c r="DO107" i="31"/>
  <c r="DJ107" i="31"/>
  <c r="DF107" i="31"/>
  <c r="CT107" i="31"/>
  <c r="CP107" i="31"/>
  <c r="CD107" i="31"/>
  <c r="BZ107" i="31"/>
  <c r="BN107" i="31"/>
  <c r="BJ107" i="31"/>
  <c r="DT107" i="31"/>
  <c r="DK107" i="31"/>
  <c r="CU107" i="31"/>
  <c r="CE107" i="31"/>
  <c r="BO107" i="31"/>
  <c r="DP107" i="31"/>
  <c r="DG107" i="31"/>
  <c r="CQ107" i="31"/>
  <c r="CA107" i="31"/>
  <c r="BK107" i="31"/>
  <c r="DR107" i="31"/>
  <c r="CS107" i="31"/>
  <c r="BM107" i="31"/>
  <c r="DM107" i="31"/>
  <c r="CG107" i="31"/>
  <c r="DI107" i="31"/>
  <c r="CC107" i="31"/>
  <c r="CW107" i="31"/>
  <c r="BQ107" i="31"/>
  <c r="DQ42" i="31"/>
  <c r="CF42" i="31"/>
  <c r="CB42" i="31"/>
  <c r="BP42" i="31"/>
  <c r="BL42" i="31"/>
  <c r="DS42" i="31"/>
  <c r="DO42" i="31"/>
  <c r="CD42" i="31"/>
  <c r="BZ42" i="31"/>
  <c r="BN42" i="31"/>
  <c r="BJ42" i="31"/>
  <c r="DP42" i="31"/>
  <c r="CA42" i="31"/>
  <c r="BK42" i="31"/>
  <c r="CG42" i="31"/>
  <c r="BQ42" i="31"/>
  <c r="DT42" i="31"/>
  <c r="CE42" i="31"/>
  <c r="BO42" i="31"/>
  <c r="DR42" i="31"/>
  <c r="CC42" i="31"/>
  <c r="BM42" i="31"/>
  <c r="EJ25" i="31"/>
  <c r="DS129" i="31"/>
  <c r="DO129" i="31"/>
  <c r="CD129" i="31"/>
  <c r="BZ129" i="31"/>
  <c r="BN129" i="31"/>
  <c r="BJ129" i="31"/>
  <c r="DQ129" i="31"/>
  <c r="CF129" i="31"/>
  <c r="CB129" i="31"/>
  <c r="BP129" i="31"/>
  <c r="BL129" i="31"/>
  <c r="CG129" i="31"/>
  <c r="BQ129" i="31"/>
  <c r="DR129" i="31"/>
  <c r="CC129" i="31"/>
  <c r="BM129" i="31"/>
  <c r="DT129" i="31"/>
  <c r="BO129" i="31"/>
  <c r="CE129" i="31"/>
  <c r="CA129" i="31"/>
  <c r="DP129" i="31"/>
  <c r="BK129" i="31"/>
  <c r="DS117" i="31"/>
  <c r="DO117" i="31"/>
  <c r="CD117" i="31"/>
  <c r="BZ117" i="31"/>
  <c r="BN117" i="31"/>
  <c r="BJ117" i="31"/>
  <c r="DQ117" i="31"/>
  <c r="CF117" i="31"/>
  <c r="CB117" i="31"/>
  <c r="BP117" i="31"/>
  <c r="BL117" i="31"/>
  <c r="CG117" i="31"/>
  <c r="BQ117" i="31"/>
  <c r="DR117" i="31"/>
  <c r="CC117" i="31"/>
  <c r="BM117" i="31"/>
  <c r="DT117" i="31"/>
  <c r="BO117" i="31"/>
  <c r="DP117" i="31"/>
  <c r="BK117" i="31"/>
  <c r="CE117" i="31"/>
  <c r="CA117" i="31"/>
  <c r="DQ90" i="31"/>
  <c r="CF90" i="31"/>
  <c r="CB90" i="31"/>
  <c r="BP90" i="31"/>
  <c r="BL90" i="31"/>
  <c r="DS90" i="31"/>
  <c r="DO90" i="31"/>
  <c r="CD90" i="31"/>
  <c r="BZ90" i="31"/>
  <c r="BN90" i="31"/>
  <c r="BJ90" i="31"/>
  <c r="CG90" i="31"/>
  <c r="BQ90" i="31"/>
  <c r="DT90" i="31"/>
  <c r="CE90" i="31"/>
  <c r="BO90" i="31"/>
  <c r="DR90" i="31"/>
  <c r="CC90" i="31"/>
  <c r="BM90" i="31"/>
  <c r="CA90" i="31"/>
  <c r="DP90" i="31"/>
  <c r="BK90" i="31"/>
  <c r="DS73" i="31"/>
  <c r="DO73" i="31"/>
  <c r="CD73" i="31"/>
  <c r="BZ73" i="31"/>
  <c r="BN73" i="31"/>
  <c r="BJ73" i="31"/>
  <c r="DQ73" i="31"/>
  <c r="CF73" i="31"/>
  <c r="CB73" i="31"/>
  <c r="BP73" i="31"/>
  <c r="BL73" i="31"/>
  <c r="DT73" i="31"/>
  <c r="CE73" i="31"/>
  <c r="BO73" i="31"/>
  <c r="DR73" i="31"/>
  <c r="BM73" i="31"/>
  <c r="CC73" i="31"/>
  <c r="DP73" i="31"/>
  <c r="CA73" i="31"/>
  <c r="BK73" i="31"/>
  <c r="CG73" i="31"/>
  <c r="BQ73" i="31"/>
  <c r="EJ24" i="31"/>
  <c r="DT134" i="31"/>
  <c r="DP134" i="31"/>
  <c r="CE134" i="31"/>
  <c r="CA134" i="31"/>
  <c r="BO134" i="31"/>
  <c r="BK134" i="31"/>
  <c r="DR134" i="31"/>
  <c r="CG134" i="31"/>
  <c r="CC134" i="31"/>
  <c r="BQ134" i="31"/>
  <c r="BM134" i="31"/>
  <c r="DO134" i="31"/>
  <c r="BZ134" i="31"/>
  <c r="BJ134" i="31"/>
  <c r="DS134" i="31"/>
  <c r="CD134" i="31"/>
  <c r="BN134" i="31"/>
  <c r="CF134" i="31"/>
  <c r="BP134" i="31"/>
  <c r="CB134" i="31"/>
  <c r="BL134" i="31"/>
  <c r="DQ134" i="31"/>
  <c r="DR67" i="31"/>
  <c r="CG67" i="31"/>
  <c r="CC67" i="31"/>
  <c r="BQ67" i="31"/>
  <c r="BM67" i="31"/>
  <c r="DT67" i="31"/>
  <c r="DP67" i="31"/>
  <c r="CE67" i="31"/>
  <c r="CA67" i="31"/>
  <c r="BO67" i="31"/>
  <c r="BK67" i="31"/>
  <c r="DQ67" i="31"/>
  <c r="CB67" i="31"/>
  <c r="BL67" i="31"/>
  <c r="CF67" i="31"/>
  <c r="BP67" i="31"/>
  <c r="BZ67" i="31"/>
  <c r="DS67" i="31"/>
  <c r="BN67" i="31"/>
  <c r="DO67" i="31"/>
  <c r="BJ67" i="31"/>
  <c r="CD67" i="31"/>
  <c r="DS47" i="31"/>
  <c r="DO47" i="31"/>
  <c r="CD47" i="31"/>
  <c r="BZ47" i="31"/>
  <c r="BN47" i="31"/>
  <c r="BJ47" i="31"/>
  <c r="DQ47" i="31"/>
  <c r="CF47" i="31"/>
  <c r="CB47" i="31"/>
  <c r="BP47" i="31"/>
  <c r="BL47" i="31"/>
  <c r="DR47" i="31"/>
  <c r="CC47" i="31"/>
  <c r="BM47" i="31"/>
  <c r="DP47" i="31"/>
  <c r="CA47" i="31"/>
  <c r="BK47" i="31"/>
  <c r="CG47" i="31"/>
  <c r="BQ47" i="31"/>
  <c r="DT47" i="31"/>
  <c r="CE47" i="31"/>
  <c r="BO47" i="31"/>
  <c r="EJ30" i="31"/>
  <c r="EJ20" i="31"/>
  <c r="DR124" i="31"/>
  <c r="CG124" i="31"/>
  <c r="CC124" i="31"/>
  <c r="BQ124" i="31"/>
  <c r="BM124" i="31"/>
  <c r="DT124" i="31"/>
  <c r="DP124" i="31"/>
  <c r="CE124" i="31"/>
  <c r="CA124" i="31"/>
  <c r="BO124" i="31"/>
  <c r="BK124" i="31"/>
  <c r="DQ124" i="31"/>
  <c r="CB124" i="31"/>
  <c r="BL124" i="31"/>
  <c r="CF124" i="31"/>
  <c r="BP124" i="31"/>
  <c r="BZ124" i="31"/>
  <c r="DS124" i="31"/>
  <c r="BN124" i="31"/>
  <c r="DO124" i="31"/>
  <c r="BJ124" i="31"/>
  <c r="CD124" i="31"/>
  <c r="DS105" i="31"/>
  <c r="DO105" i="31"/>
  <c r="CD105" i="31"/>
  <c r="BZ105" i="31"/>
  <c r="BN105" i="31"/>
  <c r="BJ105" i="31"/>
  <c r="DQ105" i="31"/>
  <c r="CF105" i="31"/>
  <c r="CB105" i="31"/>
  <c r="BP105" i="31"/>
  <c r="BL105" i="31"/>
  <c r="DR105" i="31"/>
  <c r="CC105" i="31"/>
  <c r="BM105" i="31"/>
  <c r="CG105" i="31"/>
  <c r="BQ105" i="31"/>
  <c r="CA105" i="31"/>
  <c r="BO105" i="31"/>
  <c r="DT105" i="31"/>
  <c r="DP105" i="31"/>
  <c r="BK105" i="31"/>
  <c r="CE105" i="31"/>
  <c r="DT85" i="31"/>
  <c r="DP85" i="31"/>
  <c r="DK85" i="31"/>
  <c r="DG85" i="31"/>
  <c r="CU85" i="31"/>
  <c r="CQ85" i="31"/>
  <c r="CE85" i="31"/>
  <c r="CA85" i="31"/>
  <c r="BO85" i="31"/>
  <c r="BK85" i="31"/>
  <c r="DR85" i="31"/>
  <c r="DM85" i="31"/>
  <c r="DI85" i="31"/>
  <c r="CW85" i="31"/>
  <c r="CS85" i="31"/>
  <c r="CG85" i="31"/>
  <c r="CC85" i="31"/>
  <c r="BQ85" i="31"/>
  <c r="BM85" i="31"/>
  <c r="DL85" i="31"/>
  <c r="CV85" i="31"/>
  <c r="CF85" i="31"/>
  <c r="BP85" i="31"/>
  <c r="CD85" i="31"/>
  <c r="DS85" i="31"/>
  <c r="DJ85" i="31"/>
  <c r="CT85" i="31"/>
  <c r="BN85" i="31"/>
  <c r="DQ85" i="31"/>
  <c r="DH85" i="31"/>
  <c r="CR85" i="31"/>
  <c r="CB85" i="31"/>
  <c r="BL85" i="31"/>
  <c r="DF85" i="31"/>
  <c r="CP85" i="31"/>
  <c r="BZ85" i="31"/>
  <c r="DO85" i="31"/>
  <c r="BJ85" i="31"/>
  <c r="DS66" i="31"/>
  <c r="DO66" i="31"/>
  <c r="DJ66" i="31"/>
  <c r="DF66" i="31"/>
  <c r="CT66" i="31"/>
  <c r="CP66" i="31"/>
  <c r="CD66" i="31"/>
  <c r="BZ66" i="31"/>
  <c r="BN66" i="31"/>
  <c r="BJ66" i="31"/>
  <c r="DQ66" i="31"/>
  <c r="DL66" i="31"/>
  <c r="DH66" i="31"/>
  <c r="CV66" i="31"/>
  <c r="CR66" i="31"/>
  <c r="CF66" i="31"/>
  <c r="CB66" i="31"/>
  <c r="BP66" i="31"/>
  <c r="BL66" i="31"/>
  <c r="DM66" i="31"/>
  <c r="CW66" i="31"/>
  <c r="CG66" i="31"/>
  <c r="BQ66" i="31"/>
  <c r="DR66" i="31"/>
  <c r="DI66" i="31"/>
  <c r="CS66" i="31"/>
  <c r="CC66" i="31"/>
  <c r="BM66" i="31"/>
  <c r="DK66" i="31"/>
  <c r="CE66" i="31"/>
  <c r="DG66" i="31"/>
  <c r="CA66" i="31"/>
  <c r="DT66" i="31"/>
  <c r="CU66" i="31"/>
  <c r="BO66" i="31"/>
  <c r="DP66" i="31"/>
  <c r="CQ66" i="31"/>
  <c r="BK66" i="31"/>
  <c r="DQ27" i="31"/>
  <c r="CF27" i="31"/>
  <c r="CB27" i="31"/>
  <c r="BP27" i="31"/>
  <c r="BL27" i="31"/>
  <c r="DS27" i="31"/>
  <c r="DO27" i="31"/>
  <c r="CD27" i="31"/>
  <c r="BZ27" i="31"/>
  <c r="BN27" i="31"/>
  <c r="BJ27" i="31"/>
  <c r="DT27" i="31"/>
  <c r="CE27" i="31"/>
  <c r="BO27" i="31"/>
  <c r="DR27" i="31"/>
  <c r="CC27" i="31"/>
  <c r="BM27" i="31"/>
  <c r="DP27" i="31"/>
  <c r="CA27" i="31"/>
  <c r="BK27" i="31"/>
  <c r="CG27" i="31"/>
  <c r="BQ27" i="31"/>
  <c r="DR120" i="31"/>
  <c r="CG120" i="31"/>
  <c r="CC120" i="31"/>
  <c r="BQ120" i="31"/>
  <c r="BM120" i="31"/>
  <c r="DT120" i="31"/>
  <c r="DP120" i="31"/>
  <c r="CE120" i="31"/>
  <c r="CA120" i="31"/>
  <c r="BO120" i="31"/>
  <c r="BK120" i="31"/>
  <c r="CF120" i="31"/>
  <c r="BP120" i="31"/>
  <c r="DQ120" i="31"/>
  <c r="CB120" i="31"/>
  <c r="BL120" i="31"/>
  <c r="DS120" i="31"/>
  <c r="BN120" i="31"/>
  <c r="DO120" i="31"/>
  <c r="BJ120" i="31"/>
  <c r="CD120" i="31"/>
  <c r="BZ120" i="31"/>
  <c r="DQ143" i="31"/>
  <c r="DL143" i="31"/>
  <c r="DH143" i="31"/>
  <c r="CV143" i="31"/>
  <c r="CR143" i="31"/>
  <c r="CF143" i="31"/>
  <c r="DS143" i="31"/>
  <c r="DM143" i="31"/>
  <c r="DG143" i="31"/>
  <c r="CT143" i="31"/>
  <c r="CG143" i="31"/>
  <c r="CB143" i="31"/>
  <c r="BP143" i="31"/>
  <c r="BL143" i="31"/>
  <c r="DP143" i="31"/>
  <c r="DJ143" i="31"/>
  <c r="CW143" i="31"/>
  <c r="CQ143" i="31"/>
  <c r="CD143" i="31"/>
  <c r="BZ143" i="31"/>
  <c r="BN143" i="31"/>
  <c r="BJ143" i="31"/>
  <c r="DR143" i="31"/>
  <c r="DF143" i="31"/>
  <c r="CE143" i="31"/>
  <c r="BO143" i="31"/>
  <c r="DK143" i="31"/>
  <c r="CS143" i="31"/>
  <c r="CA143" i="31"/>
  <c r="BK143" i="31"/>
  <c r="DO143" i="31"/>
  <c r="CC143" i="31"/>
  <c r="CU143" i="31"/>
  <c r="BM143" i="31"/>
  <c r="DI143" i="31"/>
  <c r="CP143" i="31"/>
  <c r="BQ143" i="31"/>
  <c r="DT143" i="31"/>
  <c r="DQ26" i="31"/>
  <c r="CF26" i="31"/>
  <c r="CB26" i="31"/>
  <c r="BP26" i="31"/>
  <c r="BL26" i="31"/>
  <c r="CR26" i="31" s="1"/>
  <c r="DS26" i="31"/>
  <c r="DO26" i="31"/>
  <c r="CD26" i="31"/>
  <c r="BZ26" i="31"/>
  <c r="BN26" i="31"/>
  <c r="BJ26" i="31"/>
  <c r="DT26" i="31"/>
  <c r="CE26" i="31"/>
  <c r="BO26" i="31"/>
  <c r="DR26" i="31"/>
  <c r="CC26" i="31"/>
  <c r="BM26" i="31"/>
  <c r="DP26" i="31"/>
  <c r="CA26" i="31"/>
  <c r="BK26" i="31"/>
  <c r="CG26" i="31"/>
  <c r="BQ26" i="31"/>
  <c r="DT114" i="31"/>
  <c r="DP114" i="31"/>
  <c r="CE114" i="31"/>
  <c r="CA114" i="31"/>
  <c r="BO114" i="31"/>
  <c r="BK114" i="31"/>
  <c r="DR114" i="31"/>
  <c r="CG114" i="31"/>
  <c r="DM114" i="31" s="1"/>
  <c r="CC114" i="31"/>
  <c r="BQ114" i="31"/>
  <c r="BM114" i="31"/>
  <c r="DO114" i="31"/>
  <c r="BZ114" i="31"/>
  <c r="BJ114" i="31"/>
  <c r="DS114" i="31"/>
  <c r="CD114" i="31"/>
  <c r="BN114" i="31"/>
  <c r="BP114" i="31"/>
  <c r="DQ114" i="31"/>
  <c r="BL114" i="31"/>
  <c r="CF114" i="31"/>
  <c r="CB114" i="31"/>
  <c r="DQ25" i="31"/>
  <c r="CF25" i="31"/>
  <c r="DL25" i="31" s="1"/>
  <c r="CB25" i="31"/>
  <c r="BP25" i="31"/>
  <c r="BL25" i="31"/>
  <c r="CR25" i="31" s="1"/>
  <c r="DS25" i="31"/>
  <c r="DO25" i="31"/>
  <c r="CD25" i="31"/>
  <c r="BZ25" i="31"/>
  <c r="DF25" i="31" s="1"/>
  <c r="BN25" i="31"/>
  <c r="BJ25" i="31"/>
  <c r="DT25" i="31"/>
  <c r="CE25" i="31"/>
  <c r="BO25" i="31"/>
  <c r="DR25" i="31"/>
  <c r="CC25" i="31"/>
  <c r="BM25" i="31"/>
  <c r="DP25" i="31"/>
  <c r="CA25" i="31"/>
  <c r="BK25" i="31"/>
  <c r="CG25" i="31"/>
  <c r="BQ25" i="31"/>
  <c r="EJ11" i="31"/>
  <c r="DR128" i="31"/>
  <c r="DT128" i="31"/>
  <c r="DP128" i="31"/>
  <c r="DQ128" i="31"/>
  <c r="CG128" i="31"/>
  <c r="DM128" i="31" s="1"/>
  <c r="CC128" i="31"/>
  <c r="BQ128" i="31"/>
  <c r="BM128" i="31"/>
  <c r="CS128" i="31" s="1"/>
  <c r="CE128" i="31"/>
  <c r="CA128" i="31"/>
  <c r="BO128" i="31"/>
  <c r="BK128" i="31"/>
  <c r="CQ128" i="31" s="1"/>
  <c r="DO128" i="31"/>
  <c r="CF128" i="31"/>
  <c r="BP128" i="31"/>
  <c r="CV128" i="31" s="1"/>
  <c r="CB128" i="31"/>
  <c r="BL128" i="31"/>
  <c r="CR128" i="31" s="1"/>
  <c r="CD128" i="31"/>
  <c r="DJ128" i="31" s="1"/>
  <c r="BZ128" i="31"/>
  <c r="BN128" i="31"/>
  <c r="DS128" i="31"/>
  <c r="BJ128" i="31"/>
  <c r="DS109" i="31"/>
  <c r="DO109" i="31"/>
  <c r="DJ109" i="31"/>
  <c r="DF109" i="31"/>
  <c r="CT109" i="31"/>
  <c r="CP109" i="31"/>
  <c r="CD109" i="31"/>
  <c r="BZ109" i="31"/>
  <c r="BN109" i="31"/>
  <c r="BJ109" i="31"/>
  <c r="DQ109" i="31"/>
  <c r="DL109" i="31"/>
  <c r="DH109" i="31"/>
  <c r="CV109" i="31"/>
  <c r="CR109" i="31"/>
  <c r="CF109" i="31"/>
  <c r="CB109" i="31"/>
  <c r="BP109" i="31"/>
  <c r="BL109" i="31"/>
  <c r="DM109" i="31"/>
  <c r="CW109" i="31"/>
  <c r="CG109" i="31"/>
  <c r="BQ109" i="31"/>
  <c r="DR109" i="31"/>
  <c r="DI109" i="31"/>
  <c r="CS109" i="31"/>
  <c r="CC109" i="31"/>
  <c r="BM109" i="31"/>
  <c r="DK109" i="31"/>
  <c r="CE109" i="31"/>
  <c r="DG109" i="31"/>
  <c r="CA109" i="31"/>
  <c r="DT109" i="31"/>
  <c r="CU109" i="31"/>
  <c r="BO109" i="31"/>
  <c r="DP109" i="31"/>
  <c r="CQ109" i="31"/>
  <c r="BK109" i="31"/>
  <c r="DQ33" i="31"/>
  <c r="DL33" i="31"/>
  <c r="DH33" i="31"/>
  <c r="CV33" i="31"/>
  <c r="CR33" i="31"/>
  <c r="CF33" i="31"/>
  <c r="CB33" i="31"/>
  <c r="BP33" i="31"/>
  <c r="BL33" i="31"/>
  <c r="DS33" i="31"/>
  <c r="DO33" i="31"/>
  <c r="DJ33" i="31"/>
  <c r="DF33" i="31"/>
  <c r="CT33" i="31"/>
  <c r="CP33" i="31"/>
  <c r="CD33" i="31"/>
  <c r="BZ33" i="31"/>
  <c r="BN33" i="31"/>
  <c r="BJ33" i="31"/>
  <c r="DT33" i="31"/>
  <c r="DK33" i="31"/>
  <c r="CU33" i="31"/>
  <c r="CE33" i="31"/>
  <c r="BO33" i="31"/>
  <c r="DR33" i="31"/>
  <c r="DI33" i="31"/>
  <c r="CS33" i="31"/>
  <c r="CC33" i="31"/>
  <c r="BM33" i="31"/>
  <c r="DP33" i="31"/>
  <c r="DG33" i="31"/>
  <c r="CQ33" i="31"/>
  <c r="CA33" i="31"/>
  <c r="BK33" i="31"/>
  <c r="DM33" i="31"/>
  <c r="CW33" i="31"/>
  <c r="CG33" i="31"/>
  <c r="BQ33" i="31"/>
  <c r="EJ16" i="31"/>
  <c r="DR132" i="31"/>
  <c r="CG132" i="31"/>
  <c r="CC132" i="31"/>
  <c r="BQ132" i="31"/>
  <c r="CW132" i="31" s="1"/>
  <c r="BM132" i="31"/>
  <c r="DT132" i="31"/>
  <c r="DP132" i="31"/>
  <c r="CE132" i="31"/>
  <c r="CA132" i="31"/>
  <c r="BO132" i="31"/>
  <c r="CU132" i="31" s="1"/>
  <c r="BK132" i="31"/>
  <c r="CQ132" i="31" s="1"/>
  <c r="CF132" i="31"/>
  <c r="DL132" i="31" s="1"/>
  <c r="BP132" i="31"/>
  <c r="DQ132" i="31"/>
  <c r="CB132" i="31"/>
  <c r="BL132" i="31"/>
  <c r="DS132" i="31"/>
  <c r="BN132" i="31"/>
  <c r="CT132" i="31" s="1"/>
  <c r="CD132" i="31"/>
  <c r="BZ132" i="31"/>
  <c r="DF132" i="31" s="1"/>
  <c r="DO132" i="31"/>
  <c r="BJ132" i="31"/>
  <c r="DR108" i="31"/>
  <c r="DM108" i="31"/>
  <c r="DI108" i="31"/>
  <c r="CW108" i="31"/>
  <c r="CS108" i="31"/>
  <c r="CG108" i="31"/>
  <c r="CC108" i="31"/>
  <c r="BQ108" i="31"/>
  <c r="BM108" i="31"/>
  <c r="DT108" i="31"/>
  <c r="DP108" i="31"/>
  <c r="DK108" i="31"/>
  <c r="DG108" i="31"/>
  <c r="CU108" i="31"/>
  <c r="CQ108" i="31"/>
  <c r="CE108" i="31"/>
  <c r="CA108" i="31"/>
  <c r="BO108" i="31"/>
  <c r="BK108" i="31"/>
  <c r="DQ108" i="31"/>
  <c r="DH108" i="31"/>
  <c r="CR108" i="31"/>
  <c r="CB108" i="31"/>
  <c r="BL108" i="31"/>
  <c r="DL108" i="31"/>
  <c r="CV108" i="31"/>
  <c r="CF108" i="31"/>
  <c r="BP108" i="31"/>
  <c r="DF108" i="31"/>
  <c r="BZ108" i="31"/>
  <c r="DS108" i="31"/>
  <c r="BN108" i="31"/>
  <c r="CT108" i="31"/>
  <c r="DO108" i="31"/>
  <c r="CP108" i="31"/>
  <c r="BJ108" i="31"/>
  <c r="CD108" i="31"/>
  <c r="DJ108" i="31"/>
  <c r="DQ135" i="31"/>
  <c r="CF135" i="31"/>
  <c r="CB135" i="31"/>
  <c r="BP135" i="31"/>
  <c r="CV135" i="31" s="1"/>
  <c r="BL135" i="31"/>
  <c r="DS135" i="31"/>
  <c r="DO135" i="31"/>
  <c r="CD135" i="31"/>
  <c r="DJ135" i="31" s="1"/>
  <c r="BZ135" i="31"/>
  <c r="BN135" i="31"/>
  <c r="CT135" i="31" s="1"/>
  <c r="BJ135" i="31"/>
  <c r="CP135" i="31" s="1"/>
  <c r="DT135" i="31"/>
  <c r="CE135" i="31"/>
  <c r="BO135" i="31"/>
  <c r="CU135" i="31" s="1"/>
  <c r="DP135" i="31"/>
  <c r="CA135" i="31"/>
  <c r="DG135" i="31" s="1"/>
  <c r="BK135" i="31"/>
  <c r="CQ135" i="31" s="1"/>
  <c r="DR135" i="31"/>
  <c r="BM135" i="31"/>
  <c r="CS135" i="31" s="1"/>
  <c r="CC135" i="31"/>
  <c r="CG135" i="31"/>
  <c r="BQ135" i="31"/>
  <c r="CW135" i="31" s="1"/>
  <c r="DQ81" i="31"/>
  <c r="CF81" i="31"/>
  <c r="DL81" i="31" s="1"/>
  <c r="CB81" i="31"/>
  <c r="DH81" i="31" s="1"/>
  <c r="BP81" i="31"/>
  <c r="CV81" i="31" s="1"/>
  <c r="BL81" i="31"/>
  <c r="CR81" i="31" s="1"/>
  <c r="DS81" i="31"/>
  <c r="DO81" i="31"/>
  <c r="CD81" i="31"/>
  <c r="DJ81" i="31" s="1"/>
  <c r="BZ81" i="31"/>
  <c r="DF81" i="31" s="1"/>
  <c r="BN81" i="31"/>
  <c r="CT81" i="31" s="1"/>
  <c r="BJ81" i="31"/>
  <c r="CP81" i="31" s="1"/>
  <c r="CG81" i="31"/>
  <c r="DM81" i="31" s="1"/>
  <c r="BQ81" i="31"/>
  <c r="CW81" i="31" s="1"/>
  <c r="DT81" i="31"/>
  <c r="CE81" i="31"/>
  <c r="DK81" i="31" s="1"/>
  <c r="BO81" i="31"/>
  <c r="CU81" i="31" s="1"/>
  <c r="DR81" i="31"/>
  <c r="CC81" i="31"/>
  <c r="BM81" i="31"/>
  <c r="CA81" i="31"/>
  <c r="DG81" i="31" s="1"/>
  <c r="DP81" i="31"/>
  <c r="BK81" i="31"/>
  <c r="DR144" i="31"/>
  <c r="CG144" i="31"/>
  <c r="DM144" i="31" s="1"/>
  <c r="CC144" i="31"/>
  <c r="DI144" i="31" s="1"/>
  <c r="BQ144" i="31"/>
  <c r="CW144" i="31" s="1"/>
  <c r="BM144" i="31"/>
  <c r="CS144" i="31" s="1"/>
  <c r="DS144" i="31"/>
  <c r="CF144" i="31"/>
  <c r="CA144" i="31"/>
  <c r="BN144" i="31"/>
  <c r="CT144" i="31" s="1"/>
  <c r="DP144" i="31"/>
  <c r="CD144" i="31"/>
  <c r="DJ144" i="31" s="1"/>
  <c r="BP144" i="31"/>
  <c r="BK144" i="31"/>
  <c r="DQ144" i="31"/>
  <c r="CE144" i="31"/>
  <c r="BL144" i="31"/>
  <c r="BZ144" i="31"/>
  <c r="DO144" i="31"/>
  <c r="CB144" i="31"/>
  <c r="DH144" i="31" s="1"/>
  <c r="BJ144" i="31"/>
  <c r="BO144" i="31"/>
  <c r="CU144" i="31" s="1"/>
  <c r="DT144" i="31"/>
  <c r="DR102" i="31"/>
  <c r="CG102" i="31"/>
  <c r="DM102" i="31" s="1"/>
  <c r="CC102" i="31"/>
  <c r="DI102" i="31" s="1"/>
  <c r="BQ102" i="31"/>
  <c r="CW102" i="31" s="1"/>
  <c r="BM102" i="31"/>
  <c r="CS102" i="31" s="1"/>
  <c r="DT102" i="31"/>
  <c r="DP102" i="31"/>
  <c r="CE102" i="31"/>
  <c r="DK102" i="31" s="1"/>
  <c r="CA102" i="31"/>
  <c r="DG102" i="31" s="1"/>
  <c r="BO102" i="31"/>
  <c r="CU102" i="31" s="1"/>
  <c r="BK102" i="31"/>
  <c r="CQ102" i="31" s="1"/>
  <c r="DQ102" i="31"/>
  <c r="CB102" i="31"/>
  <c r="BL102" i="31"/>
  <c r="DO102" i="31"/>
  <c r="BZ102" i="31"/>
  <c r="BJ102" i="31"/>
  <c r="CP102" i="31" s="1"/>
  <c r="CF102" i="31"/>
  <c r="BP102" i="31"/>
  <c r="CV102" i="31" s="1"/>
  <c r="DS102" i="31"/>
  <c r="BN102" i="31"/>
  <c r="CD102" i="31"/>
  <c r="DJ102" i="31" s="1"/>
  <c r="DS92" i="31"/>
  <c r="DO92" i="31"/>
  <c r="CD92" i="31"/>
  <c r="DJ92" i="31" s="1"/>
  <c r="BZ92" i="31"/>
  <c r="DF92" i="31" s="1"/>
  <c r="BN92" i="31"/>
  <c r="CT92" i="31" s="1"/>
  <c r="BJ92" i="31"/>
  <c r="CP92" i="31" s="1"/>
  <c r="DQ92" i="31"/>
  <c r="CF92" i="31"/>
  <c r="DL92" i="31" s="1"/>
  <c r="CB92" i="31"/>
  <c r="DH92" i="31" s="1"/>
  <c r="BP92" i="31"/>
  <c r="CV92" i="31" s="1"/>
  <c r="BL92" i="31"/>
  <c r="CR92" i="31" s="1"/>
  <c r="DT92" i="31"/>
  <c r="CE92" i="31"/>
  <c r="BO92" i="31"/>
  <c r="CU92" i="31" s="1"/>
  <c r="DR92" i="31"/>
  <c r="CC92" i="31"/>
  <c r="BM92" i="31"/>
  <c r="CS92" i="31" s="1"/>
  <c r="DP92" i="31"/>
  <c r="CA92" i="31"/>
  <c r="DG92" i="31" s="1"/>
  <c r="BK92" i="31"/>
  <c r="BQ92" i="31"/>
  <c r="CG92" i="31"/>
  <c r="DQ7" i="31"/>
  <c r="CF7" i="31"/>
  <c r="DL82" i="31" s="1"/>
  <c r="CB7" i="31"/>
  <c r="BP7" i="31"/>
  <c r="CV83" i="31" s="1"/>
  <c r="BL7" i="31"/>
  <c r="CR132" i="31" s="1"/>
  <c r="DS7" i="31"/>
  <c r="DO7" i="31"/>
  <c r="CD7" i="31"/>
  <c r="DJ138" i="31" s="1"/>
  <c r="BZ7" i="31"/>
  <c r="DF26" i="31" s="1"/>
  <c r="BN7" i="31"/>
  <c r="CT128" i="31" s="1"/>
  <c r="BJ7" i="31"/>
  <c r="DP7" i="31"/>
  <c r="CA7" i="31"/>
  <c r="BK7" i="31"/>
  <c r="CQ81" i="31" s="1"/>
  <c r="CG7" i="31"/>
  <c r="DM135" i="31" s="1"/>
  <c r="BQ7" i="31"/>
  <c r="CW7" i="31" s="1"/>
  <c r="DT7" i="31"/>
  <c r="CE7" i="31"/>
  <c r="DK128" i="31" s="1"/>
  <c r="BO7" i="31"/>
  <c r="DR7" i="31"/>
  <c r="CC7" i="31"/>
  <c r="DI81" i="31" s="1"/>
  <c r="BM7" i="31"/>
  <c r="CS81" i="31" s="1"/>
  <c r="DY62" i="31"/>
  <c r="DS133" i="31"/>
  <c r="DO133" i="31"/>
  <c r="CD133" i="31"/>
  <c r="DJ133" i="31" s="1"/>
  <c r="BZ133" i="31"/>
  <c r="DF133" i="31" s="1"/>
  <c r="BN133" i="31"/>
  <c r="CT133" i="31" s="1"/>
  <c r="BJ133" i="31"/>
  <c r="CP133" i="31" s="1"/>
  <c r="DQ133" i="31"/>
  <c r="CF133" i="31"/>
  <c r="DL133" i="31" s="1"/>
  <c r="CB133" i="31"/>
  <c r="DH133" i="31" s="1"/>
  <c r="BP133" i="31"/>
  <c r="CV133" i="31" s="1"/>
  <c r="BL133" i="31"/>
  <c r="CR133" i="31" s="1"/>
  <c r="DR133" i="31"/>
  <c r="CC133" i="31"/>
  <c r="BM133" i="31"/>
  <c r="CS133" i="31" s="1"/>
  <c r="CG133" i="31"/>
  <c r="BQ133" i="31"/>
  <c r="CW133" i="31" s="1"/>
  <c r="CA133" i="31"/>
  <c r="DP133" i="31"/>
  <c r="BK133" i="31"/>
  <c r="CQ133" i="31" s="1"/>
  <c r="DT133" i="31"/>
  <c r="BO133" i="31"/>
  <c r="CE133" i="31"/>
  <c r="DK133" i="31" s="1"/>
  <c r="DS121" i="31"/>
  <c r="DO121" i="31"/>
  <c r="CD121" i="31"/>
  <c r="DJ121" i="31" s="1"/>
  <c r="BZ121" i="31"/>
  <c r="DF121" i="31" s="1"/>
  <c r="BN121" i="31"/>
  <c r="CT121" i="31" s="1"/>
  <c r="BJ121" i="31"/>
  <c r="CP121" i="31" s="1"/>
  <c r="DQ121" i="31"/>
  <c r="CF121" i="31"/>
  <c r="DL121" i="31" s="1"/>
  <c r="CB121" i="31"/>
  <c r="DH121" i="31" s="1"/>
  <c r="BP121" i="31"/>
  <c r="CV121" i="31" s="1"/>
  <c r="BL121" i="31"/>
  <c r="CR121" i="31" s="1"/>
  <c r="DR121" i="31"/>
  <c r="CC121" i="31"/>
  <c r="DI121" i="31" s="1"/>
  <c r="BM121" i="31"/>
  <c r="CG121" i="31"/>
  <c r="DM121" i="31" s="1"/>
  <c r="BQ121" i="31"/>
  <c r="CA121" i="31"/>
  <c r="DG121" i="31" s="1"/>
  <c r="DT121" i="31"/>
  <c r="BO121" i="31"/>
  <c r="DP121" i="31"/>
  <c r="BK121" i="31"/>
  <c r="CE121" i="31"/>
  <c r="DK121" i="31" s="1"/>
  <c r="DQ8" i="31"/>
  <c r="CF8" i="31"/>
  <c r="DL83" i="31" s="1"/>
  <c r="CB8" i="31"/>
  <c r="DH8" i="31" s="1"/>
  <c r="BP8" i="31"/>
  <c r="CV8" i="31" s="1"/>
  <c r="BL8" i="31"/>
  <c r="CR8" i="31" s="1"/>
  <c r="DS8" i="31"/>
  <c r="DO8" i="31"/>
  <c r="CD8" i="31"/>
  <c r="DJ8" i="31" s="1"/>
  <c r="BZ8" i="31"/>
  <c r="DF15" i="31" s="1"/>
  <c r="BN8" i="31"/>
  <c r="CT50" i="31" s="1"/>
  <c r="BJ8" i="31"/>
  <c r="CP8" i="31" s="1"/>
  <c r="DP8" i="31"/>
  <c r="CA8" i="31"/>
  <c r="DG133" i="31" s="1"/>
  <c r="BK8" i="31"/>
  <c r="CQ75" i="31" s="1"/>
  <c r="CG8" i="31"/>
  <c r="DM7" i="31" s="1"/>
  <c r="BQ8" i="31"/>
  <c r="CW131" i="31" s="1"/>
  <c r="DT8" i="31"/>
  <c r="CE8" i="31"/>
  <c r="DK7" i="31" s="1"/>
  <c r="BO8" i="31"/>
  <c r="CU121" i="31" s="1"/>
  <c r="DR8" i="31"/>
  <c r="CC8" i="31"/>
  <c r="DI8" i="31" s="1"/>
  <c r="BM8" i="31"/>
  <c r="CS8" i="31" s="1"/>
  <c r="EJ17" i="31"/>
  <c r="DY86" i="31"/>
  <c r="DR112" i="31"/>
  <c r="DM112" i="31"/>
  <c r="DI112" i="31"/>
  <c r="CW112" i="31"/>
  <c r="CS112" i="31"/>
  <c r="CG112" i="31"/>
  <c r="CC112" i="31"/>
  <c r="BQ112" i="31"/>
  <c r="BM112" i="31"/>
  <c r="DT112" i="31"/>
  <c r="DP112" i="31"/>
  <c r="DK112" i="31"/>
  <c r="DG112" i="31"/>
  <c r="CU112" i="31"/>
  <c r="CQ112" i="31"/>
  <c r="CE112" i="31"/>
  <c r="CA112" i="31"/>
  <c r="BO112" i="31"/>
  <c r="BK112" i="31"/>
  <c r="DL112" i="31"/>
  <c r="CV112" i="31"/>
  <c r="CF112" i="31"/>
  <c r="BP112" i="31"/>
  <c r="DQ112" i="31"/>
  <c r="DH112" i="31"/>
  <c r="CR112" i="31"/>
  <c r="CB112" i="31"/>
  <c r="BL112" i="31"/>
  <c r="DJ112" i="31"/>
  <c r="CD112" i="31"/>
  <c r="DF112" i="31"/>
  <c r="BZ112" i="31"/>
  <c r="DS112" i="31"/>
  <c r="CT112" i="31"/>
  <c r="BN112" i="31"/>
  <c r="CP112" i="31"/>
  <c r="BJ112" i="31"/>
  <c r="DO112" i="31"/>
  <c r="DT91" i="31"/>
  <c r="DP91" i="31"/>
  <c r="CE91" i="31"/>
  <c r="DK91" i="31" s="1"/>
  <c r="CA91" i="31"/>
  <c r="DG91" i="31" s="1"/>
  <c r="BO91" i="31"/>
  <c r="CU91" i="31" s="1"/>
  <c r="BK91" i="31"/>
  <c r="CQ91" i="31" s="1"/>
  <c r="DR91" i="31"/>
  <c r="CG91" i="31"/>
  <c r="DM91" i="31" s="1"/>
  <c r="CC91" i="31"/>
  <c r="DI91" i="31" s="1"/>
  <c r="BQ91" i="31"/>
  <c r="CW91" i="31" s="1"/>
  <c r="BM91" i="31"/>
  <c r="CS91" i="31" s="1"/>
  <c r="DQ91" i="31"/>
  <c r="CB91" i="31"/>
  <c r="DH91" i="31" s="1"/>
  <c r="BL91" i="31"/>
  <c r="DO91" i="31"/>
  <c r="BZ91" i="31"/>
  <c r="BJ91" i="31"/>
  <c r="CF91" i="31"/>
  <c r="BP91" i="31"/>
  <c r="DS91" i="31"/>
  <c r="BN91" i="31"/>
  <c r="CT91" i="31" s="1"/>
  <c r="CD91" i="31"/>
  <c r="DJ91" i="31" s="1"/>
  <c r="DQ24" i="31"/>
  <c r="CF24" i="31"/>
  <c r="DL24" i="31" s="1"/>
  <c r="CB24" i="31"/>
  <c r="DH12" i="31" s="1"/>
  <c r="BP24" i="31"/>
  <c r="CV6" i="31" s="1"/>
  <c r="BL24" i="31"/>
  <c r="CR122" i="31" s="1"/>
  <c r="DS24" i="31"/>
  <c r="DO24" i="31"/>
  <c r="CD24" i="31"/>
  <c r="DJ6" i="31" s="1"/>
  <c r="BZ24" i="31"/>
  <c r="DF58" i="31" s="1"/>
  <c r="BN24" i="31"/>
  <c r="CT24" i="31" s="1"/>
  <c r="BJ24" i="31"/>
  <c r="CP24" i="31" s="1"/>
  <c r="DT24" i="31"/>
  <c r="CE24" i="31"/>
  <c r="DK75" i="31" s="1"/>
  <c r="BO24" i="31"/>
  <c r="CU24" i="31" s="1"/>
  <c r="DR24" i="31"/>
  <c r="CC24" i="31"/>
  <c r="DI24" i="31" s="1"/>
  <c r="BM24" i="31"/>
  <c r="CS24" i="31" s="1"/>
  <c r="DP24" i="31"/>
  <c r="CA24" i="31"/>
  <c r="DG24" i="31" s="1"/>
  <c r="BK24" i="31"/>
  <c r="CQ121" i="31" s="1"/>
  <c r="CW24" i="31"/>
  <c r="CG24" i="31"/>
  <c r="DM24" i="31" s="1"/>
  <c r="BQ24" i="31"/>
  <c r="CW8" i="31" s="1"/>
  <c r="DT122" i="31"/>
  <c r="DP122" i="31"/>
  <c r="CE122" i="31"/>
  <c r="DK10" i="31" s="1"/>
  <c r="CA122" i="31"/>
  <c r="DG122" i="31" s="1"/>
  <c r="BO122" i="31"/>
  <c r="CU122" i="31" s="1"/>
  <c r="BK122" i="31"/>
  <c r="CQ122" i="31" s="1"/>
  <c r="DR122" i="31"/>
  <c r="CG122" i="31"/>
  <c r="DM122" i="31" s="1"/>
  <c r="CC122" i="31"/>
  <c r="DI122" i="31" s="1"/>
  <c r="BQ122" i="31"/>
  <c r="CW122" i="31" s="1"/>
  <c r="BM122" i="31"/>
  <c r="CS122" i="31" s="1"/>
  <c r="DO122" i="31"/>
  <c r="BZ122" i="31"/>
  <c r="DF122" i="31" s="1"/>
  <c r="BJ122" i="31"/>
  <c r="CP122" i="31" s="1"/>
  <c r="DS122" i="31"/>
  <c r="CD122" i="31"/>
  <c r="DJ122" i="31" s="1"/>
  <c r="BN122" i="31"/>
  <c r="CF122" i="31"/>
  <c r="DL122" i="31" s="1"/>
  <c r="CB122" i="31"/>
  <c r="BP122" i="31"/>
  <c r="CV122" i="31" s="1"/>
  <c r="DQ122" i="31"/>
  <c r="BL122" i="31"/>
  <c r="CV104" i="31"/>
  <c r="CP13" i="31"/>
  <c r="DS103" i="31"/>
  <c r="DO103" i="31"/>
  <c r="CD103" i="31"/>
  <c r="DJ103" i="31" s="1"/>
  <c r="BZ103" i="31"/>
  <c r="DF103" i="31" s="1"/>
  <c r="BN103" i="31"/>
  <c r="CT104" i="31" s="1"/>
  <c r="BJ103" i="31"/>
  <c r="CP103" i="31" s="1"/>
  <c r="DQ103" i="31"/>
  <c r="CF103" i="31"/>
  <c r="DL80" i="31" s="1"/>
  <c r="CB103" i="31"/>
  <c r="DH18" i="31" s="1"/>
  <c r="BP103" i="31"/>
  <c r="CV103" i="31" s="1"/>
  <c r="BL103" i="31"/>
  <c r="CR103" i="31" s="1"/>
  <c r="DM103" i="31"/>
  <c r="CW103" i="31"/>
  <c r="CG103" i="31"/>
  <c r="BQ103" i="31"/>
  <c r="DT103" i="31"/>
  <c r="DK103" i="31"/>
  <c r="CE103" i="31"/>
  <c r="BO103" i="31"/>
  <c r="CU103" i="31" s="1"/>
  <c r="DR103" i="31"/>
  <c r="CC103" i="31"/>
  <c r="DI103" i="31" s="1"/>
  <c r="BM103" i="31"/>
  <c r="CS103" i="31" s="1"/>
  <c r="CA103" i="31"/>
  <c r="DG103" i="31" s="1"/>
  <c r="DP103" i="31"/>
  <c r="BK103" i="31"/>
  <c r="CQ103" i="31" s="1"/>
  <c r="DF39" i="31"/>
  <c r="CU77" i="31"/>
  <c r="CW77" i="31"/>
  <c r="CQ29" i="31"/>
  <c r="DM29" i="31"/>
  <c r="DI95" i="31"/>
  <c r="CQ23" i="31"/>
  <c r="DM23" i="31"/>
  <c r="DI28" i="31"/>
  <c r="CU28" i="31"/>
  <c r="DG68" i="31"/>
  <c r="CU68" i="31"/>
  <c r="DM55" i="31"/>
  <c r="DI60" i="31"/>
  <c r="DK60" i="31"/>
  <c r="DM60" i="31"/>
  <c r="CQ139" i="31"/>
  <c r="DI88" i="31"/>
  <c r="DI49" i="31"/>
  <c r="DM51" i="31"/>
  <c r="DH103" i="31" l="1"/>
  <c r="CT103" i="31"/>
  <c r="DH104" i="31"/>
  <c r="DH89" i="31"/>
  <c r="DH122" i="31"/>
  <c r="CT130" i="31"/>
  <c r="DK24" i="31"/>
  <c r="DF24" i="31"/>
  <c r="CR24" i="31"/>
  <c r="CQ123" i="31"/>
  <c r="CR58" i="31"/>
  <c r="CT69" i="31"/>
  <c r="CV91" i="31"/>
  <c r="CP91" i="31"/>
  <c r="DH82" i="31"/>
  <c r="DK8" i="31"/>
  <c r="CQ8" i="31"/>
  <c r="CT8" i="31"/>
  <c r="DL8" i="31"/>
  <c r="CR15" i="31"/>
  <c r="DH83" i="31"/>
  <c r="CU133" i="31"/>
  <c r="DM133" i="31"/>
  <c r="DI133" i="31"/>
  <c r="DI7" i="31"/>
  <c r="CU7" i="31"/>
  <c r="DG55" i="31"/>
  <c r="DG20" i="31"/>
  <c r="DG32" i="31"/>
  <c r="DG11" i="31"/>
  <c r="DG130" i="31"/>
  <c r="DG53" i="31"/>
  <c r="DG79" i="31"/>
  <c r="DG10" i="31"/>
  <c r="DG23" i="31"/>
  <c r="DG42" i="31"/>
  <c r="DG129" i="31"/>
  <c r="DG90" i="31"/>
  <c r="DG60" i="31"/>
  <c r="DG15" i="31"/>
  <c r="DG28" i="31"/>
  <c r="DG63" i="31"/>
  <c r="DG82" i="31"/>
  <c r="DG12" i="31"/>
  <c r="DG22" i="31"/>
  <c r="DG39" i="31"/>
  <c r="DG29" i="31"/>
  <c r="DG61" i="31"/>
  <c r="DG77" i="31"/>
  <c r="DG38" i="31"/>
  <c r="DG71" i="31"/>
  <c r="DG100" i="31"/>
  <c r="DG69" i="31"/>
  <c r="DG89" i="31"/>
  <c r="DG54" i="31"/>
  <c r="DG83" i="31"/>
  <c r="DG87" i="31"/>
  <c r="DG50" i="31"/>
  <c r="DG80" i="31"/>
  <c r="DG104" i="31"/>
  <c r="DG64" i="31"/>
  <c r="DG88" i="31"/>
  <c r="DG9" i="31"/>
  <c r="DG5" i="31"/>
  <c r="DG35" i="31"/>
  <c r="DG75" i="31"/>
  <c r="DG13" i="31"/>
  <c r="DG56" i="31"/>
  <c r="DG123" i="31"/>
  <c r="DG49" i="31"/>
  <c r="DG19" i="31"/>
  <c r="DG131" i="31"/>
  <c r="DG6" i="31"/>
  <c r="DG48" i="31"/>
  <c r="DG18" i="31"/>
  <c r="DG138" i="31"/>
  <c r="DG58" i="31"/>
  <c r="DG70" i="31"/>
  <c r="DG95" i="31"/>
  <c r="DG119" i="31"/>
  <c r="DG113" i="31"/>
  <c r="DG97" i="31"/>
  <c r="DG139" i="31"/>
  <c r="DG30" i="31"/>
  <c r="DG137" i="31"/>
  <c r="DG141" i="31"/>
  <c r="DG73" i="31"/>
  <c r="CP63" i="31"/>
  <c r="CP87" i="31"/>
  <c r="CP5" i="31"/>
  <c r="CP75" i="31"/>
  <c r="CP82" i="31"/>
  <c r="CP38" i="31"/>
  <c r="CP51" i="31"/>
  <c r="CP77" i="31"/>
  <c r="CP23" i="31"/>
  <c r="CP123" i="31"/>
  <c r="CP130" i="31"/>
  <c r="CP39" i="31"/>
  <c r="CP60" i="31"/>
  <c r="CP30" i="31"/>
  <c r="CP104" i="31"/>
  <c r="CP70" i="31"/>
  <c r="CP55" i="31"/>
  <c r="CP67" i="31"/>
  <c r="CP83" i="31"/>
  <c r="CP119" i="31"/>
  <c r="CP71" i="31"/>
  <c r="CP11" i="31"/>
  <c r="CP50" i="31"/>
  <c r="CP29" i="31"/>
  <c r="CP10" i="31"/>
  <c r="CP100" i="31"/>
  <c r="CP64" i="31"/>
  <c r="CP56" i="31"/>
  <c r="CP69" i="31"/>
  <c r="CP4" i="31"/>
  <c r="CP58" i="31"/>
  <c r="CP15" i="31"/>
  <c r="CP131" i="31"/>
  <c r="CP80" i="31"/>
  <c r="CP54" i="31"/>
  <c r="CP53" i="31"/>
  <c r="CP20" i="31"/>
  <c r="CP6" i="31"/>
  <c r="CP61" i="31"/>
  <c r="CP88" i="31"/>
  <c r="CP19" i="31"/>
  <c r="CP35" i="31"/>
  <c r="CP18" i="31"/>
  <c r="CP68" i="31"/>
  <c r="CP49" i="31"/>
  <c r="CP89" i="31"/>
  <c r="CP120" i="31"/>
  <c r="CP28" i="31"/>
  <c r="CP22" i="31"/>
  <c r="CP32" i="31"/>
  <c r="CP138" i="31"/>
  <c r="CP12" i="31"/>
  <c r="CP95" i="31"/>
  <c r="CP79" i="31"/>
  <c r="CP48" i="31"/>
  <c r="CP139" i="31"/>
  <c r="CP72" i="31"/>
  <c r="CP7" i="31"/>
  <c r="DH100" i="31"/>
  <c r="DH22" i="31"/>
  <c r="DH48" i="31"/>
  <c r="DH80" i="31"/>
  <c r="DH95" i="31"/>
  <c r="DH64" i="31"/>
  <c r="DH60" i="31"/>
  <c r="DH139" i="31"/>
  <c r="DH72" i="31"/>
  <c r="DH58" i="31"/>
  <c r="DH124" i="31"/>
  <c r="DH35" i="31"/>
  <c r="DH75" i="31"/>
  <c r="DH61" i="31"/>
  <c r="DH54" i="31"/>
  <c r="DH77" i="31"/>
  <c r="DH23" i="31"/>
  <c r="DH123" i="31"/>
  <c r="DH39" i="31"/>
  <c r="DH70" i="31"/>
  <c r="DH79" i="31"/>
  <c r="DH55" i="31"/>
  <c r="DH10" i="31"/>
  <c r="DH30" i="31"/>
  <c r="DH69" i="31"/>
  <c r="DH28" i="31"/>
  <c r="DH53" i="31"/>
  <c r="DH119" i="31"/>
  <c r="DH51" i="31"/>
  <c r="DH71" i="31"/>
  <c r="DH11" i="31"/>
  <c r="DH50" i="31"/>
  <c r="DH32" i="31"/>
  <c r="DH4" i="31"/>
  <c r="DH140" i="31"/>
  <c r="DH138" i="31"/>
  <c r="DH15" i="31"/>
  <c r="DH131" i="31"/>
  <c r="DH87" i="31"/>
  <c r="DH6" i="31"/>
  <c r="DH38" i="31"/>
  <c r="DH13" i="31"/>
  <c r="DH29" i="31"/>
  <c r="DH68" i="31"/>
  <c r="DH88" i="31"/>
  <c r="DH49" i="31"/>
  <c r="DH142" i="31"/>
  <c r="DH5" i="31"/>
  <c r="DH63" i="31"/>
  <c r="DH7" i="31"/>
  <c r="CW92" i="31"/>
  <c r="DK92" i="31"/>
  <c r="DL102" i="31"/>
  <c r="DF102" i="31"/>
  <c r="CR102" i="31"/>
  <c r="CP144" i="31"/>
  <c r="DK144" i="31"/>
  <c r="CQ144" i="31"/>
  <c r="DG144" i="31"/>
  <c r="CS4" i="31"/>
  <c r="CS119" i="31"/>
  <c r="DI135" i="31"/>
  <c r="DK135" i="31"/>
  <c r="DF135" i="31"/>
  <c r="DH135" i="31"/>
  <c r="DH132" i="31"/>
  <c r="DG132" i="31"/>
  <c r="DK132" i="31"/>
  <c r="DI132" i="31"/>
  <c r="DJ12" i="31"/>
  <c r="CW128" i="31"/>
  <c r="DI128" i="31"/>
  <c r="CW25" i="31"/>
  <c r="DK25" i="31"/>
  <c r="DH25" i="31"/>
  <c r="DL114" i="31"/>
  <c r="CV114" i="31"/>
  <c r="CP114" i="31"/>
  <c r="CW114" i="31"/>
  <c r="DK114" i="31"/>
  <c r="DG26" i="31"/>
  <c r="DJ26" i="31"/>
  <c r="DF120" i="31"/>
  <c r="CT120" i="31"/>
  <c r="CU120" i="31"/>
  <c r="DM120" i="31"/>
  <c r="CQ27" i="31"/>
  <c r="DJ27" i="31"/>
  <c r="CV27" i="31"/>
  <c r="CV105" i="31"/>
  <c r="CP105" i="31"/>
  <c r="CV124" i="31"/>
  <c r="DK124" i="31"/>
  <c r="CW124" i="31"/>
  <c r="DG47" i="31"/>
  <c r="DL47" i="31"/>
  <c r="DF47" i="31"/>
  <c r="DJ67" i="31"/>
  <c r="CU67" i="31"/>
  <c r="DM67" i="31"/>
  <c r="DH134" i="31"/>
  <c r="DJ134" i="31"/>
  <c r="DM134" i="31"/>
  <c r="DG134" i="31"/>
  <c r="CR73" i="31"/>
  <c r="DJ73" i="31"/>
  <c r="DF90" i="31"/>
  <c r="CR90" i="31"/>
  <c r="DI117" i="31"/>
  <c r="CR117" i="31"/>
  <c r="DJ117" i="31"/>
  <c r="DH129" i="31"/>
  <c r="CT129" i="31"/>
  <c r="CW42" i="31"/>
  <c r="DJ42" i="31"/>
  <c r="CV42" i="31"/>
  <c r="CW141" i="31"/>
  <c r="DL141" i="31"/>
  <c r="DF141" i="31"/>
  <c r="CU57" i="31"/>
  <c r="DG57" i="31"/>
  <c r="CV57" i="31"/>
  <c r="CP57" i="31"/>
  <c r="DJ142" i="31"/>
  <c r="DM142" i="31"/>
  <c r="DG142" i="31"/>
  <c r="CQ137" i="31"/>
  <c r="CV137" i="31"/>
  <c r="CP137" i="31"/>
  <c r="CT106" i="31"/>
  <c r="DF106" i="31"/>
  <c r="DI106" i="31"/>
  <c r="CU106" i="31"/>
  <c r="DM9" i="31"/>
  <c r="DJ9" i="31"/>
  <c r="CV9" i="31"/>
  <c r="DM97" i="31"/>
  <c r="CU97" i="31"/>
  <c r="CT97" i="31"/>
  <c r="DL97" i="31"/>
  <c r="DL113" i="31"/>
  <c r="DF113" i="31"/>
  <c r="CV72" i="31"/>
  <c r="CS72" i="31"/>
  <c r="DK72" i="31"/>
  <c r="CP96" i="31"/>
  <c r="DH96" i="31"/>
  <c r="DG96" i="31"/>
  <c r="CS96" i="31"/>
  <c r="DJ116" i="31"/>
  <c r="DL116" i="31"/>
  <c r="CQ116" i="31"/>
  <c r="DI116" i="31"/>
  <c r="CP140" i="31"/>
  <c r="DG140" i="31"/>
  <c r="CS140" i="31"/>
  <c r="CW62" i="31"/>
  <c r="CT62" i="31"/>
  <c r="DL62" i="31"/>
  <c r="CU125" i="31"/>
  <c r="CS125" i="31"/>
  <c r="DL125" i="31"/>
  <c r="DF125" i="31"/>
  <c r="CW94" i="31"/>
  <c r="CV94" i="31"/>
  <c r="CP94" i="31"/>
  <c r="DL89" i="31"/>
  <c r="CT122" i="31"/>
  <c r="DK122" i="31"/>
  <c r="DF130" i="31"/>
  <c r="CQ24" i="31"/>
  <c r="DJ24" i="31"/>
  <c r="CV24" i="31"/>
  <c r="DJ48" i="31"/>
  <c r="CS123" i="31"/>
  <c r="CV22" i="31"/>
  <c r="DL91" i="31"/>
  <c r="DF91" i="31"/>
  <c r="CR91" i="31"/>
  <c r="DM8" i="31"/>
  <c r="DG8" i="31"/>
  <c r="DF8" i="31"/>
  <c r="CT20" i="31"/>
  <c r="CW121" i="31"/>
  <c r="CS121" i="31"/>
  <c r="CS35" i="31"/>
  <c r="CS130" i="31"/>
  <c r="CS38" i="31"/>
  <c r="CS55" i="31"/>
  <c r="CS19" i="31"/>
  <c r="CS6" i="31"/>
  <c r="CS48" i="31"/>
  <c r="CS18" i="31"/>
  <c r="CS77" i="31"/>
  <c r="CS131" i="31"/>
  <c r="CS30" i="31"/>
  <c r="CS129" i="31"/>
  <c r="CS63" i="31"/>
  <c r="CS20" i="31"/>
  <c r="CS58" i="31"/>
  <c r="CS10" i="31"/>
  <c r="CS13" i="31"/>
  <c r="CS32" i="31"/>
  <c r="CS70" i="31"/>
  <c r="CS53" i="31"/>
  <c r="CS56" i="31"/>
  <c r="CS69" i="31"/>
  <c r="CS51" i="31"/>
  <c r="CS71" i="31"/>
  <c r="CS64" i="31"/>
  <c r="CS28" i="31"/>
  <c r="CS88" i="31"/>
  <c r="CS49" i="31"/>
  <c r="CS5" i="31"/>
  <c r="CS23" i="31"/>
  <c r="CS138" i="31"/>
  <c r="CS22" i="31"/>
  <c r="CS104" i="31"/>
  <c r="CS60" i="31"/>
  <c r="CS75" i="31"/>
  <c r="CS29" i="31"/>
  <c r="CS100" i="31"/>
  <c r="CS15" i="31"/>
  <c r="CS82" i="31"/>
  <c r="CS39" i="31"/>
  <c r="CS95" i="31"/>
  <c r="CS139" i="31"/>
  <c r="CS11" i="31"/>
  <c r="CS50" i="31"/>
  <c r="CS12" i="31"/>
  <c r="CS61" i="31"/>
  <c r="CS89" i="31"/>
  <c r="CS54" i="31"/>
  <c r="CS83" i="31"/>
  <c r="CS79" i="31"/>
  <c r="CS87" i="31"/>
  <c r="CS80" i="31"/>
  <c r="CS62" i="31"/>
  <c r="CS113" i="31"/>
  <c r="CS97" i="31"/>
  <c r="CS9" i="31"/>
  <c r="CS137" i="31"/>
  <c r="CS57" i="31"/>
  <c r="CS42" i="31"/>
  <c r="CS105" i="31"/>
  <c r="DM54" i="31"/>
  <c r="DM15" i="31"/>
  <c r="DM95" i="31"/>
  <c r="DM53" i="31"/>
  <c r="DM88" i="31"/>
  <c r="DM87" i="31"/>
  <c r="DM82" i="31"/>
  <c r="DM119" i="31"/>
  <c r="DM68" i="31"/>
  <c r="DM63" i="31"/>
  <c r="DM35" i="31"/>
  <c r="DM12" i="31"/>
  <c r="DM22" i="31"/>
  <c r="DM141" i="31"/>
  <c r="DM42" i="31"/>
  <c r="DM79" i="31"/>
  <c r="DM89" i="31"/>
  <c r="DM70" i="31"/>
  <c r="DM100" i="31"/>
  <c r="DM19" i="31"/>
  <c r="DM75" i="31"/>
  <c r="DM131" i="31"/>
  <c r="DM69" i="31"/>
  <c r="DM6" i="31"/>
  <c r="DM48" i="31"/>
  <c r="DM18" i="31"/>
  <c r="DM50" i="31"/>
  <c r="DM20" i="31"/>
  <c r="DM61" i="31"/>
  <c r="DM104" i="31"/>
  <c r="DM5" i="31"/>
  <c r="DM13" i="31"/>
  <c r="DM10" i="31"/>
  <c r="DM56" i="31"/>
  <c r="DM123" i="31"/>
  <c r="DM38" i="31"/>
  <c r="DM28" i="31"/>
  <c r="DM71" i="31"/>
  <c r="DM138" i="31"/>
  <c r="DM58" i="31"/>
  <c r="DM139" i="31"/>
  <c r="DM62" i="31"/>
  <c r="DM4" i="31"/>
  <c r="DM30" i="31"/>
  <c r="DM32" i="31"/>
  <c r="DM83" i="31"/>
  <c r="DM80" i="31"/>
  <c r="DM39" i="31"/>
  <c r="DM77" i="31"/>
  <c r="DM49" i="31"/>
  <c r="DM11" i="31"/>
  <c r="DM130" i="31"/>
  <c r="DM94" i="31"/>
  <c r="DM125" i="31"/>
  <c r="CQ7" i="31"/>
  <c r="CT19" i="31"/>
  <c r="CT5" i="31"/>
  <c r="CT56" i="31"/>
  <c r="CT83" i="31"/>
  <c r="CT39" i="31"/>
  <c r="CT68" i="31"/>
  <c r="CT49" i="31"/>
  <c r="CT38" i="31"/>
  <c r="CT64" i="31"/>
  <c r="CT11" i="31"/>
  <c r="CT18" i="31"/>
  <c r="CT29" i="31"/>
  <c r="CT88" i="31"/>
  <c r="CT116" i="31"/>
  <c r="CT63" i="31"/>
  <c r="CT138" i="31"/>
  <c r="CT77" i="31"/>
  <c r="CT23" i="31"/>
  <c r="CT15" i="31"/>
  <c r="CT95" i="31"/>
  <c r="CT60" i="31"/>
  <c r="CT35" i="31"/>
  <c r="CT70" i="31"/>
  <c r="CT139" i="31"/>
  <c r="CT119" i="31"/>
  <c r="CT71" i="31"/>
  <c r="CT100" i="31"/>
  <c r="CT22" i="31"/>
  <c r="CT123" i="31"/>
  <c r="CT79" i="31"/>
  <c r="CT10" i="31"/>
  <c r="CT30" i="31"/>
  <c r="CT72" i="31"/>
  <c r="CT6" i="31"/>
  <c r="CT89" i="31"/>
  <c r="CT32" i="31"/>
  <c r="CT55" i="31"/>
  <c r="CT4" i="31"/>
  <c r="CT75" i="31"/>
  <c r="CT131" i="31"/>
  <c r="CT12" i="31"/>
  <c r="CT58" i="31"/>
  <c r="CT48" i="31"/>
  <c r="CT28" i="31"/>
  <c r="CT53" i="31"/>
  <c r="CT51" i="31"/>
  <c r="CT87" i="31"/>
  <c r="CT54" i="31"/>
  <c r="CT96" i="31"/>
  <c r="CT61" i="31"/>
  <c r="CT80" i="31"/>
  <c r="CT124" i="31"/>
  <c r="CT7" i="31"/>
  <c r="DL5" i="31"/>
  <c r="DL63" i="31"/>
  <c r="DL32" i="31"/>
  <c r="DL64" i="31"/>
  <c r="DL79" i="31"/>
  <c r="DL55" i="31"/>
  <c r="DL4" i="31"/>
  <c r="DL11" i="31"/>
  <c r="DL75" i="31"/>
  <c r="DL131" i="31"/>
  <c r="DL13" i="31"/>
  <c r="DL18" i="31"/>
  <c r="DL69" i="31"/>
  <c r="DL6" i="31"/>
  <c r="DL104" i="31"/>
  <c r="DL124" i="31"/>
  <c r="DL120" i="31"/>
  <c r="DL35" i="31"/>
  <c r="DL20" i="31"/>
  <c r="DL39" i="31"/>
  <c r="DL95" i="31"/>
  <c r="DL68" i="31"/>
  <c r="DL88" i="31"/>
  <c r="DL49" i="31"/>
  <c r="DL100" i="31"/>
  <c r="DL54" i="31"/>
  <c r="DL58" i="31"/>
  <c r="DL48" i="31"/>
  <c r="DL56" i="31"/>
  <c r="DL19" i="31"/>
  <c r="DL138" i="31"/>
  <c r="DL29" i="31"/>
  <c r="DL50" i="31"/>
  <c r="DL130" i="31"/>
  <c r="DL77" i="31"/>
  <c r="DL23" i="31"/>
  <c r="DL53" i="31"/>
  <c r="DL70" i="31"/>
  <c r="DL10" i="31"/>
  <c r="DL60" i="31"/>
  <c r="DL139" i="31"/>
  <c r="DL30" i="31"/>
  <c r="DL61" i="31"/>
  <c r="DL38" i="31"/>
  <c r="DL28" i="31"/>
  <c r="DL119" i="31"/>
  <c r="DL51" i="31"/>
  <c r="DL71" i="31"/>
  <c r="DL87" i="31"/>
  <c r="DL22" i="31"/>
  <c r="DL123" i="31"/>
  <c r="DL96" i="31"/>
  <c r="DL142" i="31"/>
  <c r="DL7" i="31"/>
  <c r="DM92" i="31"/>
  <c r="CQ92" i="31"/>
  <c r="DI92" i="31"/>
  <c r="DH19" i="31"/>
  <c r="CT102" i="31"/>
  <c r="DH102" i="31"/>
  <c r="CV144" i="31"/>
  <c r="DL144" i="31"/>
  <c r="DG4" i="31"/>
  <c r="DL135" i="31"/>
  <c r="CP132" i="31"/>
  <c r="DM132" i="31"/>
  <c r="CP128" i="31"/>
  <c r="DF128" i="31"/>
  <c r="CU128" i="31"/>
  <c r="DG128" i="31"/>
  <c r="DM25" i="31"/>
  <c r="CS25" i="31"/>
  <c r="DJ25" i="31"/>
  <c r="DF83" i="31"/>
  <c r="CT114" i="31"/>
  <c r="DI114" i="31"/>
  <c r="CQ114" i="31"/>
  <c r="DG114" i="31"/>
  <c r="CW26" i="31"/>
  <c r="CP26" i="31"/>
  <c r="CV26" i="31"/>
  <c r="CV120" i="31"/>
  <c r="DG120" i="31"/>
  <c r="CS120" i="31"/>
  <c r="DG27" i="31"/>
  <c r="CP27" i="31"/>
  <c r="DH27" i="31"/>
  <c r="DG105" i="31"/>
  <c r="DI105" i="31"/>
  <c r="DH105" i="31"/>
  <c r="CT105" i="31"/>
  <c r="CQ124" i="31"/>
  <c r="DI124" i="31"/>
  <c r="CW47" i="31"/>
  <c r="CR47" i="31"/>
  <c r="DJ47" i="31"/>
  <c r="DF67" i="31"/>
  <c r="DH67" i="31"/>
  <c r="DG67" i="31"/>
  <c r="CS67" i="31"/>
  <c r="CS134" i="31"/>
  <c r="DK134" i="31"/>
  <c r="CU73" i="31"/>
  <c r="CV73" i="31"/>
  <c r="CP73" i="31"/>
  <c r="DM90" i="31"/>
  <c r="DJ90" i="31"/>
  <c r="CV90" i="31"/>
  <c r="DG117" i="31"/>
  <c r="CU117" i="31"/>
  <c r="CV117" i="31"/>
  <c r="CP117" i="31"/>
  <c r="DM129" i="31"/>
  <c r="DL129" i="31"/>
  <c r="DF129" i="31"/>
  <c r="CU42" i="31"/>
  <c r="CP42" i="31"/>
  <c r="DH42" i="31"/>
  <c r="CR141" i="31"/>
  <c r="DJ141" i="31"/>
  <c r="DM57" i="31"/>
  <c r="DI57" i="31"/>
  <c r="DH57" i="31"/>
  <c r="CT57" i="31"/>
  <c r="CS142" i="31"/>
  <c r="DK142" i="31"/>
  <c r="DK137" i="31"/>
  <c r="CW137" i="31"/>
  <c r="DH137" i="31"/>
  <c r="CT137" i="31"/>
  <c r="CV106" i="31"/>
  <c r="DJ106" i="31"/>
  <c r="DM106" i="31"/>
  <c r="DG106" i="31"/>
  <c r="CP9" i="31"/>
  <c r="DH9" i="31"/>
  <c r="CW97" i="31"/>
  <c r="DK97" i="31"/>
  <c r="DF97" i="31"/>
  <c r="CR97" i="31"/>
  <c r="DK113" i="31"/>
  <c r="DM113" i="31"/>
  <c r="CR113" i="31"/>
  <c r="DJ113" i="31"/>
  <c r="DL72" i="31"/>
  <c r="CR72" i="31"/>
  <c r="CW72" i="31"/>
  <c r="CQ72" i="31"/>
  <c r="DJ96" i="31"/>
  <c r="DK96" i="31"/>
  <c r="CW96" i="31"/>
  <c r="CP116" i="31"/>
  <c r="CR116" i="31"/>
  <c r="CU116" i="31"/>
  <c r="DM116" i="31"/>
  <c r="DL140" i="31"/>
  <c r="DK140" i="31"/>
  <c r="CW140" i="31"/>
  <c r="DG62" i="31"/>
  <c r="DK62" i="31"/>
  <c r="DF62" i="31"/>
  <c r="CR62" i="31"/>
  <c r="DI125" i="31"/>
  <c r="CR125" i="31"/>
  <c r="DJ125" i="31"/>
  <c r="CS94" i="31"/>
  <c r="DH94" i="31"/>
  <c r="CT94" i="31"/>
  <c r="DL103" i="31"/>
  <c r="DG51" i="31"/>
  <c r="CU53" i="31"/>
  <c r="DM64" i="31"/>
  <c r="CU70" i="31"/>
  <c r="CQ77" i="31"/>
  <c r="CT13" i="31"/>
  <c r="DF80" i="31"/>
  <c r="DH130" i="31"/>
  <c r="DH24" i="31"/>
  <c r="DI123" i="31"/>
  <c r="DJ22" i="31"/>
  <c r="EC86" i="31"/>
  <c r="EA86" i="31"/>
  <c r="EB86" i="31"/>
  <c r="ED86" i="31" s="1"/>
  <c r="DH20" i="31"/>
  <c r="DL15" i="31"/>
  <c r="DI87" i="31"/>
  <c r="DI19" i="31"/>
  <c r="DI15" i="31"/>
  <c r="DI69" i="31"/>
  <c r="DI6" i="31"/>
  <c r="DI39" i="31"/>
  <c r="DI119" i="31"/>
  <c r="DI63" i="31"/>
  <c r="DI138" i="31"/>
  <c r="DI12" i="31"/>
  <c r="DI23" i="31"/>
  <c r="DI131" i="31"/>
  <c r="DI13" i="31"/>
  <c r="DI71" i="31"/>
  <c r="DI38" i="31"/>
  <c r="DI141" i="31"/>
  <c r="DI5" i="31"/>
  <c r="DI90" i="31"/>
  <c r="DI73" i="31"/>
  <c r="DI47" i="31"/>
  <c r="DI27" i="31"/>
  <c r="DI26" i="31"/>
  <c r="DI100" i="31"/>
  <c r="DI139" i="31"/>
  <c r="DI130" i="31"/>
  <c r="DI54" i="31"/>
  <c r="DI55" i="31"/>
  <c r="DI56" i="31"/>
  <c r="DI83" i="31"/>
  <c r="DI18" i="31"/>
  <c r="DI64" i="31"/>
  <c r="DI79" i="31"/>
  <c r="DI82" i="31"/>
  <c r="DI80" i="31"/>
  <c r="DI35" i="31"/>
  <c r="DI58" i="31"/>
  <c r="DI104" i="31"/>
  <c r="DI30" i="31"/>
  <c r="DI51" i="31"/>
  <c r="DI77" i="31"/>
  <c r="DI10" i="31"/>
  <c r="DI9" i="31"/>
  <c r="DI75" i="31"/>
  <c r="DI48" i="31"/>
  <c r="DI11" i="31"/>
  <c r="DI50" i="31"/>
  <c r="DI20" i="31"/>
  <c r="DI22" i="31"/>
  <c r="DI61" i="31"/>
  <c r="DI29" i="31"/>
  <c r="DI4" i="31"/>
  <c r="DI89" i="31"/>
  <c r="DI32" i="31"/>
  <c r="DI94" i="31"/>
  <c r="DI129" i="31"/>
  <c r="CU89" i="31"/>
  <c r="CU19" i="31"/>
  <c r="CU6" i="31"/>
  <c r="CU48" i="31"/>
  <c r="CU18" i="31"/>
  <c r="CU71" i="31"/>
  <c r="CU11" i="31"/>
  <c r="CU50" i="31"/>
  <c r="CU22" i="31"/>
  <c r="CU49" i="31"/>
  <c r="CU20" i="31"/>
  <c r="CU61" i="31"/>
  <c r="CU79" i="31"/>
  <c r="CU88" i="31"/>
  <c r="CU129" i="31"/>
  <c r="CU90" i="31"/>
  <c r="CU105" i="31"/>
  <c r="CU27" i="31"/>
  <c r="CU26" i="31"/>
  <c r="CU15" i="31"/>
  <c r="CU69" i="31"/>
  <c r="CU29" i="31"/>
  <c r="CU4" i="31"/>
  <c r="CU139" i="31"/>
  <c r="CU63" i="31"/>
  <c r="CU138" i="31"/>
  <c r="CU12" i="31"/>
  <c r="CU87" i="31"/>
  <c r="CU123" i="31"/>
  <c r="CU13" i="31"/>
  <c r="CU5" i="31"/>
  <c r="CU75" i="31"/>
  <c r="CU32" i="31"/>
  <c r="CU55" i="31"/>
  <c r="CU30" i="31"/>
  <c r="CU51" i="31"/>
  <c r="CU100" i="31"/>
  <c r="CU83" i="31"/>
  <c r="CU131" i="31"/>
  <c r="CU130" i="31"/>
  <c r="CU80" i="31"/>
  <c r="CU39" i="31"/>
  <c r="CU60" i="31"/>
  <c r="CU38" i="31"/>
  <c r="CU64" i="31"/>
  <c r="CU119" i="31"/>
  <c r="CU56" i="31"/>
  <c r="CU54" i="31"/>
  <c r="CU23" i="31"/>
  <c r="G2" i="31"/>
  <c r="CU82" i="31"/>
  <c r="CU58" i="31"/>
  <c r="CU104" i="31"/>
  <c r="CU35" i="31"/>
  <c r="CU10" i="31"/>
  <c r="CU94" i="31"/>
  <c r="CU62" i="31"/>
  <c r="CU9" i="31"/>
  <c r="CU95" i="31"/>
  <c r="CU47" i="31"/>
  <c r="DG7" i="31"/>
  <c r="DF87" i="31"/>
  <c r="DF5" i="31"/>
  <c r="DF123" i="31"/>
  <c r="DF61" i="31"/>
  <c r="DF18" i="31"/>
  <c r="DF10" i="31"/>
  <c r="DF60" i="31"/>
  <c r="DF30" i="31"/>
  <c r="DF68" i="31"/>
  <c r="DF49" i="31"/>
  <c r="DF75" i="31"/>
  <c r="DF131" i="31"/>
  <c r="DF38" i="31"/>
  <c r="DF64" i="31"/>
  <c r="DF28" i="31"/>
  <c r="DF51" i="31"/>
  <c r="DF50" i="31"/>
  <c r="DF119" i="31"/>
  <c r="DF96" i="31"/>
  <c r="DF142" i="31"/>
  <c r="DF134" i="31"/>
  <c r="DF124" i="31"/>
  <c r="DF114" i="31"/>
  <c r="DF56" i="31"/>
  <c r="DF48" i="31"/>
  <c r="DF104" i="31"/>
  <c r="DF13" i="31"/>
  <c r="DF79" i="31"/>
  <c r="DF100" i="31"/>
  <c r="DF20" i="31"/>
  <c r="DF32" i="31"/>
  <c r="DF138" i="31"/>
  <c r="DF89" i="31"/>
  <c r="DF71" i="31"/>
  <c r="DF82" i="31"/>
  <c r="DF54" i="31"/>
  <c r="DF95" i="31"/>
  <c r="DF88" i="31"/>
  <c r="DF70" i="31"/>
  <c r="DF55" i="31"/>
  <c r="DF139" i="31"/>
  <c r="DF22" i="31"/>
  <c r="DF6" i="31"/>
  <c r="DF11" i="31"/>
  <c r="DF19" i="31"/>
  <c r="DF35" i="31"/>
  <c r="DF69" i="31"/>
  <c r="DF29" i="31"/>
  <c r="DF4" i="31"/>
  <c r="DF63" i="31"/>
  <c r="DF53" i="31"/>
  <c r="DF77" i="31"/>
  <c r="DF23" i="31"/>
  <c r="DF140" i="31"/>
  <c r="DF7" i="31"/>
  <c r="CR56" i="31"/>
  <c r="CR100" i="31"/>
  <c r="CR5" i="31"/>
  <c r="CR54" i="31"/>
  <c r="CR63" i="31"/>
  <c r="CR12" i="31"/>
  <c r="CR80" i="31"/>
  <c r="CR29" i="31"/>
  <c r="CR10" i="31"/>
  <c r="CR4" i="31"/>
  <c r="CR104" i="31"/>
  <c r="CR87" i="31"/>
  <c r="CR77" i="31"/>
  <c r="CR23" i="31"/>
  <c r="CR61" i="31"/>
  <c r="CR106" i="31"/>
  <c r="CR142" i="31"/>
  <c r="CR138" i="31"/>
  <c r="CR22" i="31"/>
  <c r="CR123" i="31"/>
  <c r="CR32" i="31"/>
  <c r="CR11" i="31"/>
  <c r="CR89" i="31"/>
  <c r="CR95" i="31"/>
  <c r="CR68" i="31"/>
  <c r="CR88" i="31"/>
  <c r="CR49" i="31"/>
  <c r="CR75" i="31"/>
  <c r="CR131" i="31"/>
  <c r="CR13" i="31"/>
  <c r="CR18" i="31"/>
  <c r="CR38" i="31"/>
  <c r="CR53" i="31"/>
  <c r="CR119" i="31"/>
  <c r="CR35" i="31"/>
  <c r="CR20" i="31"/>
  <c r="CR6" i="31"/>
  <c r="CR79" i="31"/>
  <c r="CR39" i="31"/>
  <c r="CR48" i="31"/>
  <c r="CR130" i="31"/>
  <c r="CR28" i="31"/>
  <c r="CR71" i="31"/>
  <c r="CR83" i="31"/>
  <c r="CR50" i="31"/>
  <c r="CR70" i="31"/>
  <c r="CR55" i="31"/>
  <c r="CR60" i="31"/>
  <c r="CR139" i="31"/>
  <c r="CR30" i="31"/>
  <c r="CR64" i="31"/>
  <c r="CR69" i="31"/>
  <c r="CR51" i="31"/>
  <c r="CR140" i="31"/>
  <c r="CR96" i="31"/>
  <c r="CR67" i="31"/>
  <c r="CR19" i="31"/>
  <c r="CR7" i="31"/>
  <c r="DH56" i="31"/>
  <c r="CS68" i="31"/>
  <c r="DF12" i="31"/>
  <c r="DL128" i="31"/>
  <c r="CQ25" i="31"/>
  <c r="CP25" i="31"/>
  <c r="CT25" i="31"/>
  <c r="CR114" i="31"/>
  <c r="DJ114" i="31"/>
  <c r="CU114" i="31"/>
  <c r="DM26" i="31"/>
  <c r="CS26" i="31"/>
  <c r="CT26" i="31"/>
  <c r="DH26" i="31"/>
  <c r="CR120" i="31"/>
  <c r="DK120" i="31"/>
  <c r="CW120" i="31"/>
  <c r="CW27" i="31"/>
  <c r="CT27" i="31"/>
  <c r="DL27" i="31"/>
  <c r="DL105" i="31"/>
  <c r="DF105" i="31"/>
  <c r="CR124" i="31"/>
  <c r="CU124" i="31"/>
  <c r="DM124" i="31"/>
  <c r="DM47" i="31"/>
  <c r="CS47" i="31"/>
  <c r="CV47" i="31"/>
  <c r="CP47" i="31"/>
  <c r="DK67" i="31"/>
  <c r="CW67" i="31"/>
  <c r="DL134" i="31"/>
  <c r="CP134" i="31"/>
  <c r="CW134" i="31"/>
  <c r="CQ134" i="31"/>
  <c r="DM73" i="31"/>
  <c r="DK73" i="31"/>
  <c r="DH73" i="31"/>
  <c r="CT73" i="31"/>
  <c r="CS90" i="31"/>
  <c r="CP90" i="31"/>
  <c r="DH90" i="31"/>
  <c r="CW117" i="31"/>
  <c r="DH117" i="31"/>
  <c r="CT117" i="31"/>
  <c r="DK129" i="31"/>
  <c r="CR129" i="31"/>
  <c r="DJ129" i="31"/>
  <c r="DK42" i="31"/>
  <c r="CQ42" i="31"/>
  <c r="CT42" i="31"/>
  <c r="DL42" i="31"/>
  <c r="CU141" i="31"/>
  <c r="CQ141" i="31"/>
  <c r="CS141" i="31"/>
  <c r="CV141" i="31"/>
  <c r="CP141" i="31"/>
  <c r="DK57" i="31"/>
  <c r="DL57" i="31"/>
  <c r="DF57" i="31"/>
  <c r="CV142" i="31"/>
  <c r="CP142" i="31"/>
  <c r="CW142" i="31"/>
  <c r="CQ142" i="31"/>
  <c r="DM137" i="31"/>
  <c r="DL137" i="31"/>
  <c r="DF137" i="31"/>
  <c r="DH106" i="31"/>
  <c r="CS106" i="31"/>
  <c r="DK106" i="31"/>
  <c r="CT9" i="31"/>
  <c r="DL9" i="31"/>
  <c r="CQ97" i="31"/>
  <c r="DI97" i="31"/>
  <c r="DJ97" i="31"/>
  <c r="CV97" i="31"/>
  <c r="CU113" i="31"/>
  <c r="CV113" i="31"/>
  <c r="CP113" i="31"/>
  <c r="DF72" i="31"/>
  <c r="DI72" i="31"/>
  <c r="CU72" i="31"/>
  <c r="CQ96" i="31"/>
  <c r="DI96" i="31"/>
  <c r="DH116" i="31"/>
  <c r="DG116" i="31"/>
  <c r="CS116" i="31"/>
  <c r="CT140" i="31"/>
  <c r="CQ140" i="31"/>
  <c r="DI140" i="31"/>
  <c r="DJ62" i="31"/>
  <c r="CV62" i="31"/>
  <c r="CQ125" i="31"/>
  <c r="DG125" i="31"/>
  <c r="CV125" i="31"/>
  <c r="CP125" i="31"/>
  <c r="CQ94" i="31"/>
  <c r="DL94" i="31"/>
  <c r="DF94" i="31"/>
  <c r="DI53" i="31"/>
  <c r="DI70" i="31"/>
  <c r="CT82" i="31"/>
  <c r="CU8" i="31"/>
  <c r="CS7" i="31"/>
  <c r="DK11" i="31"/>
  <c r="DK50" i="31"/>
  <c r="DK12" i="31"/>
  <c r="DK119" i="31"/>
  <c r="DK87" i="31"/>
  <c r="DK61" i="31"/>
  <c r="DK55" i="31"/>
  <c r="DK95" i="31"/>
  <c r="DK79" i="31"/>
  <c r="DK83" i="31"/>
  <c r="DK125" i="31"/>
  <c r="DK141" i="31"/>
  <c r="DK82" i="31"/>
  <c r="DK130" i="31"/>
  <c r="DK77" i="31"/>
  <c r="DK38" i="31"/>
  <c r="DK139" i="31"/>
  <c r="DK71" i="31"/>
  <c r="DK51" i="31"/>
  <c r="DK54" i="31"/>
  <c r="DK131" i="31"/>
  <c r="DK6" i="31"/>
  <c r="DK48" i="31"/>
  <c r="DK53" i="31"/>
  <c r="DK49" i="31"/>
  <c r="DK4" i="31"/>
  <c r="DK63" i="31"/>
  <c r="DK58" i="31"/>
  <c r="DK39" i="31"/>
  <c r="DK13" i="31"/>
  <c r="DK30" i="31"/>
  <c r="DK56" i="31"/>
  <c r="DK69" i="31"/>
  <c r="DK32" i="31"/>
  <c r="DK94" i="31"/>
  <c r="DK70" i="31"/>
  <c r="DK138" i="31"/>
  <c r="DK22" i="31"/>
  <c r="DK123" i="31"/>
  <c r="DK80" i="31"/>
  <c r="DK104" i="31"/>
  <c r="DK64" i="31"/>
  <c r="DK35" i="31"/>
  <c r="DK20" i="31"/>
  <c r="DK29" i="31"/>
  <c r="DK23" i="31"/>
  <c r="DK100" i="31"/>
  <c r="DK15" i="31"/>
  <c r="DK89" i="31"/>
  <c r="DK88" i="31"/>
  <c r="DK19" i="31"/>
  <c r="DK18" i="31"/>
  <c r="DK28" i="31"/>
  <c r="DK68" i="31"/>
  <c r="DK117" i="31"/>
  <c r="DK90" i="31"/>
  <c r="DK105" i="31"/>
  <c r="DK27" i="31"/>
  <c r="CW87" i="31"/>
  <c r="CW80" i="31"/>
  <c r="CW95" i="31"/>
  <c r="CW53" i="31"/>
  <c r="CW88" i="31"/>
  <c r="CW35" i="31"/>
  <c r="CW50" i="31"/>
  <c r="CW20" i="31"/>
  <c r="CW58" i="31"/>
  <c r="CW89" i="31"/>
  <c r="CW19" i="31"/>
  <c r="CW123" i="31"/>
  <c r="CW18" i="31"/>
  <c r="CW30" i="31"/>
  <c r="CW28" i="31"/>
  <c r="CW51" i="31"/>
  <c r="CW63" i="31"/>
  <c r="CW12" i="31"/>
  <c r="CW22" i="31"/>
  <c r="CW61" i="31"/>
  <c r="CW83" i="31"/>
  <c r="CW70" i="31"/>
  <c r="CW75" i="31"/>
  <c r="CW82" i="31"/>
  <c r="CW138" i="31"/>
  <c r="CW11" i="31"/>
  <c r="CW38" i="31"/>
  <c r="CW71" i="31"/>
  <c r="CW13" i="31"/>
  <c r="CW54" i="31"/>
  <c r="CW10" i="31"/>
  <c r="CW100" i="31"/>
  <c r="CW56" i="31"/>
  <c r="CW15" i="31"/>
  <c r="CW69" i="31"/>
  <c r="CW6" i="31"/>
  <c r="CW48" i="31"/>
  <c r="CW29" i="31"/>
  <c r="CW23" i="31"/>
  <c r="CW5" i="31"/>
  <c r="CW49" i="31"/>
  <c r="CW4" i="31"/>
  <c r="CW39" i="31"/>
  <c r="CW119" i="31"/>
  <c r="CW68" i="31"/>
  <c r="CW79" i="31"/>
  <c r="CW130" i="31"/>
  <c r="CW104" i="31"/>
  <c r="CW64" i="31"/>
  <c r="CW139" i="31"/>
  <c r="CW32" i="31"/>
  <c r="CW55" i="31"/>
  <c r="CW60" i="31"/>
  <c r="CW113" i="31"/>
  <c r="CW9" i="31"/>
  <c r="CW129" i="31"/>
  <c r="CW90" i="31"/>
  <c r="CW73" i="31"/>
  <c r="CW105" i="31"/>
  <c r="CQ130" i="31"/>
  <c r="CQ104" i="31"/>
  <c r="CQ30" i="31"/>
  <c r="CQ88" i="31"/>
  <c r="CQ54" i="31"/>
  <c r="CQ73" i="31"/>
  <c r="CQ105" i="31"/>
  <c r="CQ83" i="31"/>
  <c r="CQ18" i="31"/>
  <c r="CQ28" i="31"/>
  <c r="CQ50" i="31"/>
  <c r="CQ82" i="31"/>
  <c r="CQ58" i="31"/>
  <c r="CQ80" i="31"/>
  <c r="CQ55" i="31"/>
  <c r="CQ35" i="31"/>
  <c r="CQ70" i="31"/>
  <c r="CQ95" i="31"/>
  <c r="CQ53" i="31"/>
  <c r="CQ119" i="31"/>
  <c r="CQ79" i="31"/>
  <c r="CQ51" i="31"/>
  <c r="CQ4" i="31"/>
  <c r="CQ48" i="31"/>
  <c r="CQ63" i="31"/>
  <c r="CQ131" i="31"/>
  <c r="CQ12" i="31"/>
  <c r="CQ22" i="31"/>
  <c r="CQ64" i="31"/>
  <c r="CQ60" i="31"/>
  <c r="CQ20" i="31"/>
  <c r="CQ61" i="31"/>
  <c r="CQ89" i="31"/>
  <c r="CQ32" i="31"/>
  <c r="CQ62" i="31"/>
  <c r="CQ57" i="31"/>
  <c r="CQ19" i="31"/>
  <c r="CQ6" i="31"/>
  <c r="CQ49" i="31"/>
  <c r="CQ87" i="31"/>
  <c r="CQ138" i="31"/>
  <c r="CQ11" i="31"/>
  <c r="CQ39" i="31"/>
  <c r="CQ68" i="31"/>
  <c r="CQ13" i="31"/>
  <c r="CQ10" i="31"/>
  <c r="CQ100" i="31"/>
  <c r="CQ56" i="31"/>
  <c r="CQ15" i="31"/>
  <c r="CQ69" i="31"/>
  <c r="CQ71" i="31"/>
  <c r="CQ5" i="31"/>
  <c r="CQ113" i="31"/>
  <c r="CQ9" i="31"/>
  <c r="CQ38" i="31"/>
  <c r="DJ63" i="31"/>
  <c r="DJ13" i="31"/>
  <c r="DJ23" i="31"/>
  <c r="DJ83" i="31"/>
  <c r="DJ69" i="31"/>
  <c r="DJ123" i="31"/>
  <c r="DJ60" i="31"/>
  <c r="DJ30" i="31"/>
  <c r="DJ89" i="31"/>
  <c r="DJ50" i="31"/>
  <c r="DJ55" i="31"/>
  <c r="DJ49" i="31"/>
  <c r="DJ100" i="31"/>
  <c r="DJ82" i="31"/>
  <c r="DJ51" i="31"/>
  <c r="DJ56" i="31"/>
  <c r="DJ124" i="31"/>
  <c r="DJ15" i="31"/>
  <c r="DJ54" i="31"/>
  <c r="DJ119" i="31"/>
  <c r="DJ71" i="31"/>
  <c r="DJ29" i="31"/>
  <c r="DJ10" i="31"/>
  <c r="DJ61" i="31"/>
  <c r="DJ104" i="31"/>
  <c r="DJ68" i="31"/>
  <c r="DJ139" i="31"/>
  <c r="DJ87" i="31"/>
  <c r="DJ80" i="31"/>
  <c r="DJ58" i="31"/>
  <c r="DJ35" i="31"/>
  <c r="DJ32" i="31"/>
  <c r="DJ39" i="31"/>
  <c r="DJ95" i="31"/>
  <c r="DJ88" i="31"/>
  <c r="DJ19" i="31"/>
  <c r="DJ18" i="31"/>
  <c r="DJ70" i="31"/>
  <c r="DJ75" i="31"/>
  <c r="DJ131" i="31"/>
  <c r="DJ38" i="31"/>
  <c r="DJ53" i="31"/>
  <c r="DJ140" i="31"/>
  <c r="DJ11" i="31"/>
  <c r="DJ5" i="31"/>
  <c r="DJ20" i="31"/>
  <c r="DJ77" i="31"/>
  <c r="DJ79" i="31"/>
  <c r="DJ4" i="31"/>
  <c r="DJ64" i="31"/>
  <c r="DJ28" i="31"/>
  <c r="DJ130" i="31"/>
  <c r="DJ120" i="31"/>
  <c r="DJ7" i="31"/>
  <c r="CV63" i="31"/>
  <c r="CV56" i="31"/>
  <c r="CV5" i="31"/>
  <c r="CV58" i="31"/>
  <c r="CV77" i="31"/>
  <c r="CV100" i="31"/>
  <c r="CV138" i="31"/>
  <c r="CV54" i="31"/>
  <c r="CV29" i="31"/>
  <c r="CV10" i="31"/>
  <c r="CV4" i="31"/>
  <c r="CV87" i="31"/>
  <c r="CV39" i="31"/>
  <c r="CV96" i="31"/>
  <c r="CV23" i="31"/>
  <c r="CV53" i="31"/>
  <c r="CV123" i="31"/>
  <c r="CV15" i="31"/>
  <c r="CV80" i="31"/>
  <c r="CV64" i="31"/>
  <c r="CV55" i="31"/>
  <c r="CV88" i="31"/>
  <c r="CV49" i="31"/>
  <c r="CV35" i="31"/>
  <c r="CV32" i="31"/>
  <c r="CV50" i="31"/>
  <c r="CV12" i="31"/>
  <c r="CV89" i="31"/>
  <c r="CV28" i="31"/>
  <c r="CV119" i="31"/>
  <c r="CV71" i="31"/>
  <c r="CV48" i="31"/>
  <c r="CV82" i="31"/>
  <c r="CV95" i="31"/>
  <c r="CV68" i="31"/>
  <c r="CV79" i="31"/>
  <c r="CV139" i="31"/>
  <c r="CV140" i="31"/>
  <c r="CV130" i="31"/>
  <c r="CV38" i="31"/>
  <c r="CV51" i="31"/>
  <c r="CV13" i="31"/>
  <c r="CV19" i="31"/>
  <c r="CV69" i="31"/>
  <c r="CV18" i="31"/>
  <c r="CV70" i="31"/>
  <c r="CV60" i="31"/>
  <c r="CV30" i="31"/>
  <c r="CV20" i="31"/>
  <c r="CV75" i="31"/>
  <c r="CV131" i="31"/>
  <c r="CV61" i="31"/>
  <c r="CV11" i="31"/>
  <c r="CV134" i="31"/>
  <c r="CV67" i="31"/>
  <c r="CV7" i="31"/>
  <c r="DK5" i="31"/>
  <c r="CR144" i="31"/>
  <c r="DF144" i="31"/>
  <c r="DI68" i="31"/>
  <c r="CR135" i="31"/>
  <c r="DJ132" i="31"/>
  <c r="CV132" i="31"/>
  <c r="CS132" i="31"/>
  <c r="DL12" i="31"/>
  <c r="CR82" i="31"/>
  <c r="DH128" i="31"/>
  <c r="DG25" i="31"/>
  <c r="DI25" i="31"/>
  <c r="CU25" i="31"/>
  <c r="CV25" i="31"/>
  <c r="DH114" i="31"/>
  <c r="CS114" i="31"/>
  <c r="CQ26" i="31"/>
  <c r="DK26" i="31"/>
  <c r="DL26" i="31"/>
  <c r="DH120" i="31"/>
  <c r="CQ120" i="31"/>
  <c r="DI120" i="31"/>
  <c r="DM27" i="31"/>
  <c r="CS27" i="31"/>
  <c r="DF27" i="31"/>
  <c r="CR27" i="31"/>
  <c r="DM105" i="31"/>
  <c r="CR105" i="31"/>
  <c r="DJ105" i="31"/>
  <c r="CP124" i="31"/>
  <c r="DG124" i="31"/>
  <c r="CS124" i="31"/>
  <c r="DK47" i="31"/>
  <c r="CQ47" i="31"/>
  <c r="DH47" i="31"/>
  <c r="CT47" i="31"/>
  <c r="CT67" i="31"/>
  <c r="DL67" i="31"/>
  <c r="CQ67" i="31"/>
  <c r="DI67" i="31"/>
  <c r="CR134" i="31"/>
  <c r="CT134" i="31"/>
  <c r="DI134" i="31"/>
  <c r="CU134" i="31"/>
  <c r="CS73" i="31"/>
  <c r="DL73" i="31"/>
  <c r="DF73" i="31"/>
  <c r="CQ90" i="31"/>
  <c r="CT90" i="31"/>
  <c r="DL90" i="31"/>
  <c r="CQ117" i="31"/>
  <c r="CS117" i="31"/>
  <c r="DM117" i="31"/>
  <c r="DL117" i="31"/>
  <c r="DF117" i="31"/>
  <c r="CQ129" i="31"/>
  <c r="CV129" i="31"/>
  <c r="CP129" i="31"/>
  <c r="DI42" i="31"/>
  <c r="DF42" i="31"/>
  <c r="CR42" i="31"/>
  <c r="DH141" i="31"/>
  <c r="CT141" i="31"/>
  <c r="CW57" i="31"/>
  <c r="CR57" i="31"/>
  <c r="DJ57" i="31"/>
  <c r="CT142" i="31"/>
  <c r="DI142" i="31"/>
  <c r="CU142" i="31"/>
  <c r="CU137" i="31"/>
  <c r="DI137" i="31"/>
  <c r="CR137" i="31"/>
  <c r="DJ137" i="31"/>
  <c r="DL106" i="31"/>
  <c r="CP106" i="31"/>
  <c r="CW106" i="31"/>
  <c r="CQ106" i="31"/>
  <c r="DK9" i="31"/>
  <c r="DF9" i="31"/>
  <c r="CR9" i="31"/>
  <c r="CP97" i="31"/>
  <c r="DH97" i="31"/>
  <c r="DI113" i="31"/>
  <c r="DH113" i="31"/>
  <c r="CT113" i="31"/>
  <c r="DJ72" i="31"/>
  <c r="DM72" i="31"/>
  <c r="DG72" i="31"/>
  <c r="CU96" i="31"/>
  <c r="DM96" i="31"/>
  <c r="DF116" i="31"/>
  <c r="CV116" i="31"/>
  <c r="DK116" i="31"/>
  <c r="CW116" i="31"/>
  <c r="CU140" i="31"/>
  <c r="DM140" i="31"/>
  <c r="DI62" i="31"/>
  <c r="CP62" i="31"/>
  <c r="DH62" i="31"/>
  <c r="CW125" i="31"/>
  <c r="DH125" i="31"/>
  <c r="CT125" i="31"/>
  <c r="DG94" i="31"/>
  <c r="CR94" i="31"/>
  <c r="DJ94" i="31"/>
  <c r="EB38" i="31"/>
  <c r="ED38" i="31" s="1"/>
  <c r="EA38" i="31"/>
  <c r="EC38" i="31"/>
  <c r="DV82" i="31" l="1"/>
  <c r="DV76" i="31"/>
  <c r="EC59" i="31"/>
  <c r="EB58" i="31"/>
  <c r="ED58" i="31" s="1"/>
  <c r="DZ58" i="31"/>
  <c r="EA58" i="31"/>
  <c r="DZ52" i="31"/>
  <c r="DZ53" i="31" s="1"/>
  <c r="DZ54" i="31" s="1"/>
  <c r="DZ55" i="31" s="1"/>
  <c r="DZ56" i="31" s="1"/>
  <c r="EC58" i="31"/>
  <c r="EA60" i="31"/>
  <c r="EA59" i="31"/>
  <c r="EC60" i="31"/>
  <c r="EB59" i="31"/>
  <c r="ED59" i="31" s="1"/>
  <c r="EB60" i="31"/>
  <c r="ED60" i="31" s="1"/>
  <c r="EC61" i="31"/>
  <c r="EA61" i="31"/>
  <c r="EB61" i="31"/>
  <c r="ED61" i="31" s="1"/>
  <c r="DV70" i="31"/>
  <c r="DV71" i="31" s="1"/>
  <c r="DV72" i="31" s="1"/>
  <c r="DV73" i="31" s="1"/>
  <c r="DV74" i="31" s="1"/>
  <c r="DV64" i="31"/>
  <c r="DV65" i="31" s="1"/>
  <c r="DV66" i="31" s="1"/>
  <c r="DV67" i="31" s="1"/>
  <c r="DV68" i="31" s="1"/>
  <c r="EB23" i="31"/>
  <c r="ED23" i="31" s="1"/>
  <c r="EB22" i="31"/>
  <c r="ED22" i="31" s="1"/>
  <c r="DZ22" i="31"/>
  <c r="EA22" i="31"/>
  <c r="EA24" i="31"/>
  <c r="EA26" i="31"/>
  <c r="EB26" i="31"/>
  <c r="ED26" i="31" s="1"/>
  <c r="DZ16" i="31"/>
  <c r="DZ17" i="31" s="1"/>
  <c r="DZ18" i="31" s="1"/>
  <c r="DZ19" i="31" s="1"/>
  <c r="DZ20" i="31" s="1"/>
  <c r="EC22" i="31"/>
  <c r="EC24" i="31"/>
  <c r="EC26" i="31"/>
  <c r="EB24" i="31"/>
  <c r="ED24" i="31" s="1"/>
  <c r="EA23" i="31"/>
  <c r="EA25" i="31"/>
  <c r="EB25" i="31"/>
  <c r="ED25" i="31" s="1"/>
  <c r="EC23" i="31"/>
  <c r="EC25" i="31"/>
  <c r="DZ82" i="31"/>
  <c r="DZ76" i="31"/>
  <c r="DZ77" i="31" s="1"/>
  <c r="DZ78" i="31" s="1"/>
  <c r="DZ79" i="31" s="1"/>
  <c r="DZ80" i="31" s="1"/>
  <c r="EB83" i="31"/>
  <c r="ED83" i="31" s="1"/>
  <c r="EB82" i="31"/>
  <c r="ED82" i="31" s="1"/>
  <c r="EA83" i="31"/>
  <c r="EC84" i="31"/>
  <c r="EA84" i="31"/>
  <c r="EC82" i="31"/>
  <c r="EC83" i="31"/>
  <c r="EA82" i="31"/>
  <c r="EB84" i="31"/>
  <c r="ED84" i="31" s="1"/>
  <c r="EB85" i="31"/>
  <c r="ED85" i="31" s="1"/>
  <c r="EA85" i="31"/>
  <c r="EC85" i="31"/>
  <c r="EB95" i="31"/>
  <c r="ED95" i="31" s="1"/>
  <c r="EA94" i="31"/>
  <c r="EA96" i="31"/>
  <c r="DZ88" i="31"/>
  <c r="DZ89" i="31" s="1"/>
  <c r="DZ90" i="31" s="1"/>
  <c r="DZ91" i="31" s="1"/>
  <c r="DZ92" i="31" s="1"/>
  <c r="EA97" i="31"/>
  <c r="EC95" i="31"/>
  <c r="EA98" i="31"/>
  <c r="EB98" i="31"/>
  <c r="ED98" i="31" s="1"/>
  <c r="EA95" i="31"/>
  <c r="EC94" i="31"/>
  <c r="EC98" i="31"/>
  <c r="EB96" i="31"/>
  <c r="ED96" i="31" s="1"/>
  <c r="DZ94" i="31"/>
  <c r="EC96" i="31"/>
  <c r="EC97" i="31"/>
  <c r="EB94" i="31"/>
  <c r="ED94" i="31" s="1"/>
  <c r="EB97" i="31"/>
  <c r="ED97" i="31" s="1"/>
  <c r="DV46" i="31"/>
  <c r="DV40" i="31"/>
  <c r="DV4" i="31"/>
  <c r="DV10" i="31"/>
  <c r="DV16" i="31"/>
  <c r="DV22" i="31"/>
  <c r="DV88" i="31"/>
  <c r="DV94" i="31"/>
  <c r="DV28" i="31"/>
  <c r="DV34" i="31"/>
  <c r="EC11" i="31"/>
  <c r="EC10" i="31"/>
  <c r="EA11" i="31"/>
  <c r="EA10" i="31"/>
  <c r="DZ4" i="31"/>
  <c r="DZ5" i="31" s="1"/>
  <c r="DZ6" i="31" s="1"/>
  <c r="DZ7" i="31" s="1"/>
  <c r="DZ8" i="31" s="1"/>
  <c r="EA12" i="31"/>
  <c r="DZ10" i="31"/>
  <c r="EB11" i="31"/>
  <c r="ED11" i="31" s="1"/>
  <c r="EC12" i="31"/>
  <c r="EB10" i="31"/>
  <c r="ED10" i="31" s="1"/>
  <c r="EB13" i="31"/>
  <c r="ED13" i="31" s="1"/>
  <c r="EB12" i="31"/>
  <c r="ED12" i="31" s="1"/>
  <c r="EC13" i="31"/>
  <c r="EA13" i="31"/>
  <c r="EA14" i="31"/>
  <c r="EB14" i="31"/>
  <c r="ED14" i="31" s="1"/>
  <c r="EC14" i="31"/>
  <c r="DU70" i="31"/>
  <c r="DU64" i="31"/>
  <c r="EA62" i="31"/>
  <c r="DV52" i="31"/>
  <c r="DV58" i="31"/>
  <c r="EB34" i="31"/>
  <c r="ED34" i="31" s="1"/>
  <c r="DZ34" i="31"/>
  <c r="DZ28" i="31"/>
  <c r="DZ29" i="31" s="1"/>
  <c r="DZ30" i="31" s="1"/>
  <c r="DZ31" i="31" s="1"/>
  <c r="DZ32" i="31" s="1"/>
  <c r="EC34" i="31"/>
  <c r="EA36" i="31"/>
  <c r="EA35" i="31"/>
  <c r="EC35" i="31"/>
  <c r="EB35" i="31"/>
  <c r="ED35" i="31" s="1"/>
  <c r="EC36" i="31"/>
  <c r="EA34" i="31"/>
  <c r="EB36" i="31"/>
  <c r="ED36" i="31" s="1"/>
  <c r="EA37" i="31"/>
  <c r="EB37" i="31"/>
  <c r="ED37" i="31" s="1"/>
  <c r="EC37" i="31"/>
  <c r="EC62" i="31"/>
  <c r="EA70" i="31"/>
  <c r="EB71" i="31"/>
  <c r="ED71" i="31" s="1"/>
  <c r="EA72" i="31"/>
  <c r="DZ64" i="31"/>
  <c r="DZ65" i="31" s="1"/>
  <c r="DZ66" i="31" s="1"/>
  <c r="DZ67" i="31" s="1"/>
  <c r="DZ68" i="31" s="1"/>
  <c r="EB74" i="31"/>
  <c r="ED74" i="31" s="1"/>
  <c r="EA71" i="31"/>
  <c r="EC74" i="31"/>
  <c r="EC72" i="31"/>
  <c r="EB72" i="31"/>
  <c r="ED72" i="31" s="1"/>
  <c r="DZ70" i="31"/>
  <c r="EC70" i="31"/>
  <c r="EC73" i="31"/>
  <c r="EB70" i="31"/>
  <c r="ED70" i="31" s="1"/>
  <c r="EA74" i="31"/>
  <c r="EA73" i="31"/>
  <c r="EC71" i="31"/>
  <c r="EB73" i="31"/>
  <c r="ED73" i="31" s="1"/>
  <c r="EA48" i="31"/>
  <c r="DZ40" i="31"/>
  <c r="DZ41" i="31" s="1"/>
  <c r="DZ42" i="31" s="1"/>
  <c r="DZ43" i="31" s="1"/>
  <c r="DZ44" i="31" s="1"/>
  <c r="EC46" i="31"/>
  <c r="EC50" i="31"/>
  <c r="EB47" i="31"/>
  <c r="ED47" i="31" s="1"/>
  <c r="EA46" i="31"/>
  <c r="EC47" i="31"/>
  <c r="EA49" i="31"/>
  <c r="EC49" i="31"/>
  <c r="EC48" i="31"/>
  <c r="EA47" i="31"/>
  <c r="EB49" i="31"/>
  <c r="ED49" i="31" s="1"/>
  <c r="DZ46" i="31"/>
  <c r="EB48" i="31"/>
  <c r="ED48" i="31" s="1"/>
  <c r="EB50" i="31"/>
  <c r="ED50" i="31" s="1"/>
  <c r="EA50" i="31"/>
  <c r="EB46" i="31"/>
  <c r="ED46" i="31" s="1"/>
  <c r="EB62" i="31"/>
  <c r="ED62" i="31" s="1"/>
  <c r="DZ35" i="31" l="1"/>
  <c r="DZ36" i="31" s="1"/>
  <c r="DZ37" i="31" s="1"/>
  <c r="DZ38" i="31" s="1"/>
  <c r="DY28" i="31"/>
  <c r="DV35" i="31"/>
  <c r="DV36" i="31" s="1"/>
  <c r="DV37" i="31" s="1"/>
  <c r="DV38" i="31" s="1"/>
  <c r="DU34" i="31"/>
  <c r="DV23" i="31"/>
  <c r="DV24" i="31" s="1"/>
  <c r="DV25" i="31" s="1"/>
  <c r="DV26" i="31" s="1"/>
  <c r="DU22" i="31"/>
  <c r="DV41" i="31"/>
  <c r="DV42" i="31" s="1"/>
  <c r="DV43" i="31" s="1"/>
  <c r="DV44" i="31" s="1"/>
  <c r="DU40" i="31"/>
  <c r="DZ83" i="31"/>
  <c r="DZ84" i="31" s="1"/>
  <c r="DZ85" i="31" s="1"/>
  <c r="DZ86" i="31" s="1"/>
  <c r="DY76" i="31"/>
  <c r="DY40" i="31"/>
  <c r="DZ47" i="31"/>
  <c r="DZ48" i="31" s="1"/>
  <c r="DZ49" i="31" s="1"/>
  <c r="DZ50" i="31" s="1"/>
  <c r="DY64" i="31"/>
  <c r="DZ71" i="31"/>
  <c r="DZ72" i="31" s="1"/>
  <c r="DZ73" i="31" s="1"/>
  <c r="DZ74" i="31" s="1"/>
  <c r="DU65" i="31"/>
  <c r="DX64" i="31"/>
  <c r="DW64" i="31"/>
  <c r="DY4" i="31"/>
  <c r="DZ11" i="31"/>
  <c r="DZ12" i="31" s="1"/>
  <c r="DZ13" i="31" s="1"/>
  <c r="DZ14" i="31" s="1"/>
  <c r="DV29" i="31"/>
  <c r="DV30" i="31" s="1"/>
  <c r="DV31" i="31" s="1"/>
  <c r="DV32" i="31" s="1"/>
  <c r="DU28" i="31"/>
  <c r="DV17" i="31"/>
  <c r="DV18" i="31" s="1"/>
  <c r="DV19" i="31" s="1"/>
  <c r="DV20" i="31" s="1"/>
  <c r="DU16" i="31"/>
  <c r="DV47" i="31"/>
  <c r="DV48" i="31" s="1"/>
  <c r="DV49" i="31" s="1"/>
  <c r="DV50" i="31" s="1"/>
  <c r="DU46" i="31"/>
  <c r="DV59" i="31"/>
  <c r="DV60" i="31" s="1"/>
  <c r="DV61" i="31" s="1"/>
  <c r="DV62" i="31" s="1"/>
  <c r="DU58" i="31"/>
  <c r="DU71" i="31"/>
  <c r="DX70" i="31"/>
  <c r="DW70" i="31"/>
  <c r="DV95" i="31"/>
  <c r="DV96" i="31" s="1"/>
  <c r="DV97" i="31" s="1"/>
  <c r="DV98" i="31" s="1"/>
  <c r="DU94" i="31"/>
  <c r="DV11" i="31"/>
  <c r="DV12" i="31" s="1"/>
  <c r="DV13" i="31" s="1"/>
  <c r="DV14" i="31" s="1"/>
  <c r="DU10" i="31"/>
  <c r="DY88" i="31"/>
  <c r="DZ95" i="31"/>
  <c r="DZ96" i="31" s="1"/>
  <c r="DZ97" i="31" s="1"/>
  <c r="DZ98" i="31" s="1"/>
  <c r="DV77" i="31"/>
  <c r="DV78" i="31" s="1"/>
  <c r="DV79" i="31" s="1"/>
  <c r="DV80" i="31" s="1"/>
  <c r="DU76" i="31"/>
  <c r="DV53" i="31"/>
  <c r="DV54" i="31" s="1"/>
  <c r="DV55" i="31" s="1"/>
  <c r="DV56" i="31" s="1"/>
  <c r="DU52" i="31"/>
  <c r="DV89" i="31"/>
  <c r="DV90" i="31" s="1"/>
  <c r="DV91" i="31" s="1"/>
  <c r="DV92" i="31" s="1"/>
  <c r="DU88" i="31"/>
  <c r="DV5" i="31"/>
  <c r="DV6" i="31" s="1"/>
  <c r="DV7" i="31" s="1"/>
  <c r="DV8" i="31" s="1"/>
  <c r="DU4" i="31"/>
  <c r="DZ23" i="31"/>
  <c r="DZ24" i="31" s="1"/>
  <c r="DZ25" i="31" s="1"/>
  <c r="DZ26" i="31" s="1"/>
  <c r="DY16" i="31"/>
  <c r="DZ59" i="31"/>
  <c r="DZ60" i="31" s="1"/>
  <c r="DZ61" i="31" s="1"/>
  <c r="DZ62" i="31" s="1"/>
  <c r="DY52" i="31"/>
  <c r="DV83" i="31"/>
  <c r="DV84" i="31" s="1"/>
  <c r="DV85" i="31" s="1"/>
  <c r="DV86" i="31" s="1"/>
  <c r="DU82" i="31"/>
  <c r="DY53" i="31" l="1"/>
  <c r="EC52" i="31"/>
  <c r="EA52" i="31"/>
  <c r="EB52" i="31"/>
  <c r="ED52" i="31" s="1"/>
  <c r="DW4" i="31"/>
  <c r="DU5" i="31"/>
  <c r="DX4" i="31"/>
  <c r="DU53" i="31"/>
  <c r="DW52" i="31"/>
  <c r="DX52" i="31"/>
  <c r="DU95" i="31"/>
  <c r="DW94" i="31"/>
  <c r="DX94" i="31"/>
  <c r="DU72" i="31"/>
  <c r="DW71" i="31"/>
  <c r="DX71" i="31"/>
  <c r="DU41" i="31"/>
  <c r="DX40" i="31"/>
  <c r="DW40" i="31"/>
  <c r="DW34" i="31"/>
  <c r="DU35" i="31"/>
  <c r="DX34" i="31"/>
  <c r="DW58" i="31"/>
  <c r="DU59" i="31"/>
  <c r="DX58" i="31"/>
  <c r="DU66" i="31"/>
  <c r="DX65" i="31"/>
  <c r="DW65" i="31"/>
  <c r="DY41" i="31"/>
  <c r="EB40" i="31"/>
  <c r="ED40" i="31" s="1"/>
  <c r="EC40" i="31"/>
  <c r="EA40" i="31"/>
  <c r="DY89" i="31"/>
  <c r="EC88" i="31"/>
  <c r="EB88" i="31"/>
  <c r="ED88" i="31" s="1"/>
  <c r="EA88" i="31"/>
  <c r="DW16" i="31"/>
  <c r="DU17" i="31"/>
  <c r="DX16" i="31"/>
  <c r="DU83" i="31"/>
  <c r="DW82" i="31"/>
  <c r="DX82" i="31"/>
  <c r="EA16" i="31"/>
  <c r="DY17" i="31"/>
  <c r="EC16" i="31"/>
  <c r="EB16" i="31"/>
  <c r="ED16" i="31" s="1"/>
  <c r="DU89" i="31"/>
  <c r="DW88" i="31"/>
  <c r="DX88" i="31"/>
  <c r="DU77" i="31"/>
  <c r="DW76" i="31"/>
  <c r="DX76" i="31"/>
  <c r="DX10" i="31"/>
  <c r="DU11" i="31"/>
  <c r="DW10" i="31"/>
  <c r="EC4" i="31"/>
  <c r="EA4" i="31"/>
  <c r="DY5" i="31"/>
  <c r="EB4" i="31"/>
  <c r="ED4" i="31" s="1"/>
  <c r="DY77" i="31"/>
  <c r="EC76" i="31"/>
  <c r="EA76" i="31"/>
  <c r="EB76" i="31"/>
  <c r="ED76" i="31" s="1"/>
  <c r="DU23" i="31"/>
  <c r="DW22" i="31"/>
  <c r="DX22" i="31"/>
  <c r="DY29" i="31"/>
  <c r="EB28" i="31"/>
  <c r="ED28" i="31" s="1"/>
  <c r="EA28" i="31"/>
  <c r="EC28" i="31"/>
  <c r="DU47" i="31"/>
  <c r="DX46" i="31"/>
  <c r="DW46" i="31"/>
  <c r="DU29" i="31"/>
  <c r="DX28" i="31"/>
  <c r="DW28" i="31"/>
  <c r="DY65" i="31"/>
  <c r="EB64" i="31"/>
  <c r="ED64" i="31" s="1"/>
  <c r="EC64" i="31"/>
  <c r="EA64" i="31"/>
  <c r="DU24" i="31" l="1"/>
  <c r="DX23" i="31"/>
  <c r="DW23" i="31"/>
  <c r="DY78" i="31"/>
  <c r="EB77" i="31"/>
  <c r="ED77" i="31" s="1"/>
  <c r="EA77" i="31"/>
  <c r="EC77" i="31"/>
  <c r="EA17" i="31"/>
  <c r="DY18" i="31"/>
  <c r="EC17" i="31"/>
  <c r="EB17" i="31"/>
  <c r="ED17" i="31" s="1"/>
  <c r="DU84" i="31"/>
  <c r="DX83" i="31"/>
  <c r="DW83" i="31"/>
  <c r="DU60" i="31"/>
  <c r="DW59" i="31"/>
  <c r="DX59" i="31"/>
  <c r="DU54" i="31"/>
  <c r="DX53" i="31"/>
  <c r="DW53" i="31"/>
  <c r="DU90" i="31"/>
  <c r="DW89" i="31"/>
  <c r="DX89" i="31"/>
  <c r="DU96" i="31"/>
  <c r="DW95" i="31"/>
  <c r="DX95" i="31"/>
  <c r="DU30" i="31"/>
  <c r="DX29" i="31"/>
  <c r="DW29" i="31"/>
  <c r="DY6" i="31"/>
  <c r="EC5" i="31"/>
  <c r="EA5" i="31"/>
  <c r="EB5" i="31"/>
  <c r="ED5" i="31" s="1"/>
  <c r="DW11" i="31"/>
  <c r="DU12" i="31"/>
  <c r="DX11" i="31"/>
  <c r="DU78" i="31"/>
  <c r="DX77" i="31"/>
  <c r="DW77" i="31"/>
  <c r="DW17" i="31"/>
  <c r="DU18" i="31"/>
  <c r="DX17" i="31"/>
  <c r="DU67" i="31"/>
  <c r="DX66" i="31"/>
  <c r="DW66" i="31"/>
  <c r="DU73" i="31"/>
  <c r="DW72" i="31"/>
  <c r="DX72" i="31"/>
  <c r="DU6" i="31"/>
  <c r="DW5" i="31"/>
  <c r="DX5" i="31"/>
  <c r="DX47" i="31"/>
  <c r="DU48" i="31"/>
  <c r="DW47" i="31"/>
  <c r="DY30" i="31"/>
  <c r="EB29" i="31"/>
  <c r="ED29" i="31" s="1"/>
  <c r="EC29" i="31"/>
  <c r="EA29" i="31"/>
  <c r="DY66" i="31"/>
  <c r="EC65" i="31"/>
  <c r="EB65" i="31"/>
  <c r="ED65" i="31" s="1"/>
  <c r="EA65" i="31"/>
  <c r="DY90" i="31"/>
  <c r="EC89" i="31"/>
  <c r="EB89" i="31"/>
  <c r="ED89" i="31" s="1"/>
  <c r="EA89" i="31"/>
  <c r="DY42" i="31"/>
  <c r="EC41" i="31"/>
  <c r="EA41" i="31"/>
  <c r="EB41" i="31"/>
  <c r="ED41" i="31" s="1"/>
  <c r="DU36" i="31"/>
  <c r="DW35" i="31"/>
  <c r="DX35" i="31"/>
  <c r="DU42" i="31"/>
  <c r="DW41" i="31"/>
  <c r="DX41" i="31"/>
  <c r="EB53" i="31"/>
  <c r="ED53" i="31" s="1"/>
  <c r="DY54" i="31"/>
  <c r="EA53" i="31"/>
  <c r="EC53" i="31"/>
  <c r="DU97" i="31" l="1"/>
  <c r="DW96" i="31"/>
  <c r="DX96" i="31"/>
  <c r="DU85" i="31"/>
  <c r="DX84" i="31"/>
  <c r="DW84" i="31"/>
  <c r="DY79" i="31"/>
  <c r="EA78" i="31"/>
  <c r="EB78" i="31"/>
  <c r="ED78" i="31" s="1"/>
  <c r="EC78" i="31"/>
  <c r="DU37" i="31"/>
  <c r="DX36" i="31"/>
  <c r="DW36" i="31"/>
  <c r="DY43" i="31"/>
  <c r="EB42" i="31"/>
  <c r="ED42" i="31" s="1"/>
  <c r="EC42" i="31"/>
  <c r="EA42" i="31"/>
  <c r="DY91" i="31"/>
  <c r="EB90" i="31"/>
  <c r="ED90" i="31" s="1"/>
  <c r="EC90" i="31"/>
  <c r="EA90" i="31"/>
  <c r="DY67" i="31"/>
  <c r="EB66" i="31"/>
  <c r="ED66" i="31" s="1"/>
  <c r="EC66" i="31"/>
  <c r="EA66" i="31"/>
  <c r="DY31" i="31"/>
  <c r="EB30" i="31"/>
  <c r="ED30" i="31" s="1"/>
  <c r="EA30" i="31"/>
  <c r="EC30" i="31"/>
  <c r="DU68" i="31"/>
  <c r="DW67" i="31"/>
  <c r="DX67" i="31"/>
  <c r="DW12" i="31"/>
  <c r="DU13" i="31"/>
  <c r="DX12" i="31"/>
  <c r="DU31" i="31"/>
  <c r="DX30" i="31"/>
  <c r="DW30" i="31"/>
  <c r="DX60" i="31"/>
  <c r="DU61" i="31"/>
  <c r="DW60" i="31"/>
  <c r="DU74" i="31"/>
  <c r="DW73" i="31"/>
  <c r="DX73" i="31"/>
  <c r="DY7" i="31"/>
  <c r="EC6" i="31"/>
  <c r="EA6" i="31"/>
  <c r="EB6" i="31"/>
  <c r="ED6" i="31" s="1"/>
  <c r="DU55" i="31"/>
  <c r="DW54" i="31"/>
  <c r="DX54" i="31"/>
  <c r="DY55" i="31"/>
  <c r="EC54" i="31"/>
  <c r="EA54" i="31"/>
  <c r="EB54" i="31"/>
  <c r="ED54" i="31" s="1"/>
  <c r="DX42" i="31"/>
  <c r="DU43" i="31"/>
  <c r="DW42" i="31"/>
  <c r="DU49" i="31"/>
  <c r="DW48" i="31"/>
  <c r="DX48" i="31"/>
  <c r="DU7" i="31"/>
  <c r="DW6" i="31"/>
  <c r="DX6" i="31"/>
  <c r="DW18" i="31"/>
  <c r="DU19" i="31"/>
  <c r="DX18" i="31"/>
  <c r="DU79" i="31"/>
  <c r="DW78" i="31"/>
  <c r="DX78" i="31"/>
  <c r="DU91" i="31"/>
  <c r="DX90" i="31"/>
  <c r="DW90" i="31"/>
  <c r="EA18" i="31"/>
  <c r="DY19" i="31"/>
  <c r="EC18" i="31"/>
  <c r="EB18" i="31"/>
  <c r="ED18" i="31" s="1"/>
  <c r="DU25" i="31"/>
  <c r="DX24" i="31"/>
  <c r="DW24" i="31"/>
  <c r="DU80" i="31" l="1"/>
  <c r="DX79" i="31"/>
  <c r="DW79" i="31"/>
  <c r="DY56" i="31"/>
  <c r="EB55" i="31"/>
  <c r="ED55" i="31" s="1"/>
  <c r="EC55" i="31"/>
  <c r="EA55" i="31"/>
  <c r="DU62" i="31"/>
  <c r="DW61" i="31"/>
  <c r="DX61" i="31"/>
  <c r="DU32" i="31"/>
  <c r="DX31" i="31"/>
  <c r="DW31" i="31"/>
  <c r="DU86" i="31"/>
  <c r="DW85" i="31"/>
  <c r="DX85" i="31"/>
  <c r="DU38" i="31"/>
  <c r="DW37" i="31"/>
  <c r="DX37" i="31"/>
  <c r="DY80" i="31"/>
  <c r="EB79" i="31"/>
  <c r="ED79" i="31" s="1"/>
  <c r="EA79" i="31"/>
  <c r="EC79" i="31"/>
  <c r="EA19" i="31"/>
  <c r="DY20" i="31"/>
  <c r="EC19" i="31"/>
  <c r="EB19" i="31"/>
  <c r="ED19" i="31" s="1"/>
  <c r="DU92" i="31"/>
  <c r="DW91" i="31"/>
  <c r="DX91" i="31"/>
  <c r="DU50" i="31"/>
  <c r="DX49" i="31"/>
  <c r="DW49" i="31"/>
  <c r="DU26" i="31"/>
  <c r="DX25" i="31"/>
  <c r="DW25" i="31"/>
  <c r="DW19" i="31"/>
  <c r="DU20" i="31"/>
  <c r="DX19" i="31"/>
  <c r="DU8" i="31"/>
  <c r="DX7" i="31"/>
  <c r="DW7" i="31"/>
  <c r="DW74" i="31"/>
  <c r="DX74" i="31"/>
  <c r="DW13" i="31"/>
  <c r="DU14" i="31"/>
  <c r="DX13" i="31"/>
  <c r="DW68" i="31"/>
  <c r="DX68" i="31"/>
  <c r="DY32" i="31"/>
  <c r="EB31" i="31"/>
  <c r="ED31" i="31" s="1"/>
  <c r="EC31" i="31"/>
  <c r="EA31" i="31"/>
  <c r="DY68" i="31"/>
  <c r="EA67" i="31"/>
  <c r="EC67" i="31"/>
  <c r="EB67" i="31"/>
  <c r="ED67" i="31" s="1"/>
  <c r="DY92" i="31"/>
  <c r="EA91" i="31"/>
  <c r="EC91" i="31"/>
  <c r="EB91" i="31"/>
  <c r="ED91" i="31" s="1"/>
  <c r="DY44" i="31"/>
  <c r="EA43" i="31"/>
  <c r="EC43" i="31"/>
  <c r="EB43" i="31"/>
  <c r="ED43" i="31" s="1"/>
  <c r="DU44" i="31"/>
  <c r="DW43" i="31"/>
  <c r="DX43" i="31"/>
  <c r="DX55" i="31"/>
  <c r="DU56" i="31"/>
  <c r="DW55" i="31"/>
  <c r="DY8" i="31"/>
  <c r="EB7" i="31"/>
  <c r="ED7" i="31" s="1"/>
  <c r="EA7" i="31"/>
  <c r="EC7" i="31"/>
  <c r="DU98" i="31"/>
  <c r="DX97" i="31"/>
  <c r="DW97" i="31"/>
  <c r="DW98" i="31" l="1"/>
  <c r="DX98" i="31"/>
  <c r="EB8" i="31"/>
  <c r="ED8" i="31" s="1"/>
  <c r="EA8" i="31"/>
  <c r="EC8" i="31"/>
  <c r="DX8" i="31"/>
  <c r="DW8" i="31"/>
  <c r="DX92" i="31"/>
  <c r="DW92" i="31"/>
  <c r="EC80" i="31"/>
  <c r="EB80" i="31"/>
  <c r="ED80" i="31" s="1"/>
  <c r="EA80" i="31"/>
  <c r="DX62" i="31"/>
  <c r="DW62" i="31"/>
  <c r="EC56" i="31"/>
  <c r="EA56" i="31"/>
  <c r="EB56" i="31"/>
  <c r="ED56" i="31" s="1"/>
  <c r="DW50" i="31"/>
  <c r="DX50" i="31"/>
  <c r="DW32" i="31"/>
  <c r="DX32" i="31"/>
  <c r="DW56" i="31"/>
  <c r="DX56" i="31"/>
  <c r="DX44" i="31"/>
  <c r="DW44" i="31"/>
  <c r="EB44" i="31"/>
  <c r="ED44" i="31" s="1"/>
  <c r="EC44" i="31"/>
  <c r="EA44" i="31"/>
  <c r="EC92" i="31"/>
  <c r="EB92" i="31"/>
  <c r="ED92" i="31" s="1"/>
  <c r="EA92" i="31"/>
  <c r="EA68" i="31"/>
  <c r="EB68" i="31"/>
  <c r="ED68" i="31" s="1"/>
  <c r="EC68" i="31"/>
  <c r="EC32" i="31"/>
  <c r="EA32" i="31"/>
  <c r="EB32" i="31"/>
  <c r="ED32" i="31" s="1"/>
  <c r="DW14" i="31"/>
  <c r="DX14" i="31"/>
  <c r="DW20" i="31"/>
  <c r="DX20" i="31"/>
  <c r="DX26" i="31"/>
  <c r="DW26" i="31"/>
  <c r="DX86" i="31"/>
  <c r="DW86" i="31"/>
  <c r="EA20" i="31"/>
  <c r="EC20" i="31"/>
  <c r="EB20" i="31"/>
  <c r="ED20" i="31" s="1"/>
  <c r="DX38" i="31"/>
  <c r="DW38" i="31"/>
  <c r="DX80" i="31"/>
  <c r="DW80" i="31"/>
</calcChain>
</file>

<file path=xl/sharedStrings.xml><?xml version="1.0" encoding="utf-8"?>
<sst xmlns="http://schemas.openxmlformats.org/spreadsheetml/2006/main" count="25134" uniqueCount="2454">
  <si>
    <t>ENTRANTS</t>
  </si>
  <si>
    <t>ENTRANTS (sur sélection)</t>
  </si>
  <si>
    <t>RANG NOTE ENTRANTS (sur sélection)</t>
  </si>
  <si>
    <t>RANG EVOL ENTRANTS (sur sélection)</t>
  </si>
  <si>
    <t>RANG EVOL SORTANTS (sur sélection)</t>
  </si>
  <si>
    <t>Garder 5 chiffres après la virgule</t>
  </si>
  <si>
    <t>Q8</t>
  </si>
  <si>
    <t>P1</t>
  </si>
  <si>
    <t>P2</t>
  </si>
  <si>
    <t>P3</t>
  </si>
  <si>
    <t>P4</t>
  </si>
  <si>
    <t>P5</t>
  </si>
  <si>
    <t>P6</t>
  </si>
  <si>
    <t>P7</t>
  </si>
  <si>
    <t>Liste déroulante</t>
  </si>
  <si>
    <t>Sélection AGENCE</t>
  </si>
  <si>
    <t>gares A &amp; B</t>
  </si>
  <si>
    <t>Entrants / Sortants</t>
  </si>
  <si>
    <t>Région</t>
  </si>
  <si>
    <t>Sélection REGION</t>
  </si>
  <si>
    <t>Sélection GARES</t>
  </si>
  <si>
    <t>Sélection ENTRANTS / SORTANTS</t>
  </si>
  <si>
    <t>Sélection</t>
  </si>
  <si>
    <t>Agence</t>
  </si>
  <si>
    <t>Région (UG)</t>
  </si>
  <si>
    <t>Typologie de la gare</t>
  </si>
  <si>
    <t>Niveau de service</t>
  </si>
  <si>
    <t>Code UIC</t>
  </si>
  <si>
    <t>Gare</t>
  </si>
  <si>
    <t>Typologie de client</t>
  </si>
  <si>
    <t>Zone</t>
  </si>
  <si>
    <t>mars 23</t>
  </si>
  <si>
    <t>vague précédente</t>
  </si>
  <si>
    <t>evol</t>
  </si>
  <si>
    <t>Rang NOTE ENTRANTS</t>
  </si>
  <si>
    <t>Rang NOTE EVOL ENTRANTS</t>
  </si>
  <si>
    <t>x</t>
  </si>
  <si>
    <t>Rang NOTE EVOL SORTANTS</t>
  </si>
  <si>
    <t>TOP NOTE</t>
  </si>
  <si>
    <t>NOTE</t>
  </si>
  <si>
    <t>TOP EVOL</t>
  </si>
  <si>
    <t>EVOL</t>
  </si>
  <si>
    <t>EGGP</t>
  </si>
  <si>
    <t>Paris Nord</t>
  </si>
  <si>
    <t>LGV</t>
  </si>
  <si>
    <t>AEROPORT CDG2 TGV</t>
  </si>
  <si>
    <t>Toutes typologies</t>
  </si>
  <si>
    <t>Toutes zones</t>
  </si>
  <si>
    <t>MARNE LA VALLEE CHESSY</t>
  </si>
  <si>
    <t>Hub</t>
  </si>
  <si>
    <t>PARIS GARE DE L'EST</t>
  </si>
  <si>
    <t>National</t>
  </si>
  <si>
    <t>Gares A et B</t>
  </si>
  <si>
    <t>Entrants</t>
  </si>
  <si>
    <t>Tous</t>
  </si>
  <si>
    <t>PARIS GARE DU NORD (GARE A)</t>
  </si>
  <si>
    <t>Gare surface</t>
  </si>
  <si>
    <t>AURA BFC</t>
  </si>
  <si>
    <t>Gares A uniquement</t>
  </si>
  <si>
    <t>Sortants</t>
  </si>
  <si>
    <t>PARIS ST LAZARE</t>
  </si>
  <si>
    <t>Bret. CVDL PDL</t>
  </si>
  <si>
    <t>Gares B uniquement</t>
  </si>
  <si>
    <t>Paris Sud</t>
  </si>
  <si>
    <t>PARIS GARE DE LYON (SURFACE)</t>
  </si>
  <si>
    <t>Gare Surface</t>
  </si>
  <si>
    <t>FLOP  NOTE</t>
  </si>
  <si>
    <t>FLOP EVOL</t>
  </si>
  <si>
    <t>Alpes</t>
  </si>
  <si>
    <t>PARIS MONTPARNASSE</t>
  </si>
  <si>
    <t>Grand Est</t>
  </si>
  <si>
    <t>Bourgogne Franche-Comté</t>
  </si>
  <si>
    <t>MASSY TGV</t>
  </si>
  <si>
    <t>Hauts de France - Normandie</t>
  </si>
  <si>
    <t>Lyon Vallée du Rhône</t>
  </si>
  <si>
    <t>PARIS AUSTERLITZ (SURFACE)</t>
  </si>
  <si>
    <t>Nelle Aquitaine</t>
  </si>
  <si>
    <t>Auvergne</t>
  </si>
  <si>
    <t>Ville</t>
  </si>
  <si>
    <t>PARIS BERCY</t>
  </si>
  <si>
    <t>Occitanie &amp; Sud</t>
  </si>
  <si>
    <t>Pays de la Loire</t>
  </si>
  <si>
    <t>Gare B</t>
  </si>
  <si>
    <t>AIX LES BAINS LE REVARD</t>
  </si>
  <si>
    <t>-</t>
  </si>
  <si>
    <t>Bretagne</t>
  </si>
  <si>
    <t>ANNECY</t>
  </si>
  <si>
    <t>Centre Val de Loire</t>
  </si>
  <si>
    <t>ANNEMASSE</t>
  </si>
  <si>
    <t>Champagne-Ardenne</t>
  </si>
  <si>
    <t>BEAUNE</t>
  </si>
  <si>
    <t>Alsace</t>
  </si>
  <si>
    <t>BELFORT MONTBELIARD TGV</t>
  </si>
  <si>
    <t>Lorraine</t>
  </si>
  <si>
    <t>BESANCON FRANCHE COMTE TGV</t>
  </si>
  <si>
    <t>UG Gares Régionales</t>
  </si>
  <si>
    <t>BESANCON VIOTTE</t>
  </si>
  <si>
    <t>Provences Alpes</t>
  </si>
  <si>
    <t>BOURG EN BRESSE</t>
  </si>
  <si>
    <t>Côte d'Azur</t>
  </si>
  <si>
    <t>CHAMBERY CHALLES LES EAUX</t>
  </si>
  <si>
    <t>Toulouse Occitanie Pyrénées</t>
  </si>
  <si>
    <t>CLERMONT FERRAND</t>
  </si>
  <si>
    <t>UG Gares Centrales</t>
  </si>
  <si>
    <t>DIJON VILLE</t>
  </si>
  <si>
    <t>Picardie</t>
  </si>
  <si>
    <t>GRENOBLE</t>
  </si>
  <si>
    <t>Nord-Pas-de-Calais</t>
  </si>
  <si>
    <t>LE CREUSOT MONTCEAU MONTCHANIN</t>
  </si>
  <si>
    <t>Normandie</t>
  </si>
  <si>
    <t>LYON PART DIEU</t>
  </si>
  <si>
    <t>Aquitaine</t>
  </si>
  <si>
    <t>LYON PERRACHE</t>
  </si>
  <si>
    <t>Poitou-Charentes</t>
  </si>
  <si>
    <t>LYON SAINT EXUPERY TGV</t>
  </si>
  <si>
    <t>Bordeaux Métropole</t>
  </si>
  <si>
    <t>MACON LOCHE TGV</t>
  </si>
  <si>
    <t>Limousin</t>
  </si>
  <si>
    <t>MOULINS SUR ALLIER</t>
  </si>
  <si>
    <t>NEVERS</t>
  </si>
  <si>
    <t>Proximité</t>
  </si>
  <si>
    <t>ROANNE</t>
  </si>
  <si>
    <t>ST ETIENNE CHATEAUCREUX</t>
  </si>
  <si>
    <t>VALENCE TGV RHONE ALPES SUD</t>
  </si>
  <si>
    <t>VALENCE VILLE</t>
  </si>
  <si>
    <t>VICHY</t>
  </si>
  <si>
    <t>ANGERS ST LAUD</t>
  </si>
  <si>
    <t>AURAY</t>
  </si>
  <si>
    <t>BLOIS-CHAMBORD</t>
  </si>
  <si>
    <t>BOURGES</t>
  </si>
  <si>
    <t>BREST</t>
  </si>
  <si>
    <t>CHARTRES</t>
  </si>
  <si>
    <t>CHATEAUROUX</t>
  </si>
  <si>
    <t>GUINGAMP</t>
  </si>
  <si>
    <t>LA BAULE ESCOUBLAC</t>
  </si>
  <si>
    <t>LAVAL</t>
  </si>
  <si>
    <t>LE MANS</t>
  </si>
  <si>
    <t>LES AUBRAIS</t>
  </si>
  <si>
    <t>LORIENT BRETAGNE SUD</t>
  </si>
  <si>
    <t>MONTARGIS</t>
  </si>
  <si>
    <t>MORLAIX</t>
  </si>
  <si>
    <t>NANTES</t>
  </si>
  <si>
    <t>ORLEANS</t>
  </si>
  <si>
    <t>QUIMPER</t>
  </si>
  <si>
    <t>RENNES</t>
  </si>
  <si>
    <t>ST BRIEUC</t>
  </si>
  <si>
    <t>ST MALO</t>
  </si>
  <si>
    <t>ST NAZAIRE</t>
  </si>
  <si>
    <t>ST PIERRE DES CORPS</t>
  </si>
  <si>
    <t>TOURS</t>
  </si>
  <si>
    <t>VANNES</t>
  </si>
  <si>
    <t>VENDOME VILLIERS SUR LOIR</t>
  </si>
  <si>
    <t>CHAMPAGNE ARDENNE</t>
  </si>
  <si>
    <t>CHARLEVILLE MEZIERES</t>
  </si>
  <si>
    <t>COLMAR</t>
  </si>
  <si>
    <t>LORRAINE TGV</t>
  </si>
  <si>
    <t>METZ VILLE</t>
  </si>
  <si>
    <t>MEUSE TGV</t>
  </si>
  <si>
    <t>MULHOUSE VILLE</t>
  </si>
  <si>
    <t>NANCY</t>
  </si>
  <si>
    <t>REIMS</t>
  </si>
  <si>
    <t>STRASBOURG</t>
  </si>
  <si>
    <t>THIONVILLE</t>
  </si>
  <si>
    <t>TROYES</t>
  </si>
  <si>
    <t>UG Est Occitanie</t>
  </si>
  <si>
    <t>AGDE</t>
  </si>
  <si>
    <t>AIX EN PROVENCE TGV</t>
  </si>
  <si>
    <t>AIX VILLE</t>
  </si>
  <si>
    <t>ANTIBES</t>
  </si>
  <si>
    <t>AVIGNON TGV</t>
  </si>
  <si>
    <t>BEZIERS</t>
  </si>
  <si>
    <t>CANNES</t>
  </si>
  <si>
    <t>CARCASSONNE</t>
  </si>
  <si>
    <t>GAP</t>
  </si>
  <si>
    <t>LES ARCS DRAGUIGNAN</t>
  </si>
  <si>
    <t>LOURDES</t>
  </si>
  <si>
    <t>MARSEILLE ST CHARLES</t>
  </si>
  <si>
    <t>MONACO</t>
  </si>
  <si>
    <t>MONTAUBAN VILLE BOURBON</t>
  </si>
  <si>
    <t>MONTPELLIER SAINT ROCH</t>
  </si>
  <si>
    <t>MONTPELLIER Sud de France</t>
  </si>
  <si>
    <t>NARBONNE</t>
  </si>
  <si>
    <t>NICE RIQUIER</t>
  </si>
  <si>
    <t>NICE VILLE</t>
  </si>
  <si>
    <t>NIMES</t>
  </si>
  <si>
    <t>NIMES PONT DU GARD</t>
  </si>
  <si>
    <t>PERPIGNAN</t>
  </si>
  <si>
    <t>RODEZ</t>
  </si>
  <si>
    <t>SETE</t>
  </si>
  <si>
    <t>ST RAPHAEL VALESCURE</t>
  </si>
  <si>
    <t>TARBES</t>
  </si>
  <si>
    <t>TOULON</t>
  </si>
  <si>
    <t>TOULOUSE MATABIAU</t>
  </si>
  <si>
    <t>AMIENS</t>
  </si>
  <si>
    <t>ARRAS</t>
  </si>
  <si>
    <t>CAEN</t>
  </si>
  <si>
    <t>CALAIS FRETHUN</t>
  </si>
  <si>
    <t>CHERBOURG</t>
  </si>
  <si>
    <t>COMPIEGNE</t>
  </si>
  <si>
    <t>CREIL</t>
  </si>
  <si>
    <t>DOUAI</t>
  </si>
  <si>
    <t>DUNKERQUE</t>
  </si>
  <si>
    <t>EVREUX NORMANDIE</t>
  </si>
  <si>
    <t>LE HAVRE</t>
  </si>
  <si>
    <t>LENS</t>
  </si>
  <si>
    <t>LILLE EUROPE</t>
  </si>
  <si>
    <t>LILLE FLANDRES</t>
  </si>
  <si>
    <t>LISIEUX</t>
  </si>
  <si>
    <t>LONGUEAU</t>
  </si>
  <si>
    <t>ROUEN RIVE DROITE</t>
  </si>
  <si>
    <t>SOISSONS</t>
  </si>
  <si>
    <t>ST QUENTIN</t>
  </si>
  <si>
    <t>TGV HAUTE PICARDIE</t>
  </si>
  <si>
    <t>TOURCOING</t>
  </si>
  <si>
    <t>TROUVILLE DEAUVILLE</t>
  </si>
  <si>
    <t>VALENCIENNES</t>
  </si>
  <si>
    <t>VERNON</t>
  </si>
  <si>
    <t>AGEN</t>
  </si>
  <si>
    <t>ANGOULEME</t>
  </si>
  <si>
    <t>BAYONNE</t>
  </si>
  <si>
    <t>BIARRITZ</t>
  </si>
  <si>
    <t>BORDEAUX ST JEAN</t>
  </si>
  <si>
    <t>BRIVE LA GAILLARDE</t>
  </si>
  <si>
    <t>DAX</t>
  </si>
  <si>
    <t>LA ROCHELLE VILLE</t>
  </si>
  <si>
    <t>LIBOURNE</t>
  </si>
  <si>
    <t>LIMOGES BENEDICTINS</t>
  </si>
  <si>
    <t>NIORT</t>
  </si>
  <si>
    <t>PAU</t>
  </si>
  <si>
    <t>POITIERS</t>
  </si>
  <si>
    <t>BELLEGARDE</t>
  </si>
  <si>
    <t>SENS</t>
  </si>
  <si>
    <t>LA ROCHE SUR YON</t>
  </si>
  <si>
    <t>VIERZON VILLE</t>
  </si>
  <si>
    <t xml:space="preserve">Tableau 1 - Indicateurs de qualité perçue </t>
  </si>
  <si>
    <t>Satisfaction globale des clients</t>
  </si>
  <si>
    <t>Information voyageurs
et orientation des clients en gare</t>
  </si>
  <si>
    <t>Déplacements</t>
  </si>
  <si>
    <t>Bien-être en gare</t>
  </si>
  <si>
    <t>Confort de l'attente</t>
  </si>
  <si>
    <t>Services autour du voyage / du quotidien</t>
  </si>
  <si>
    <t>Architecture et animation</t>
  </si>
  <si>
    <t>Mobilité durable</t>
  </si>
  <si>
    <t>Global promesses</t>
  </si>
  <si>
    <t>En situation normale</t>
  </si>
  <si>
    <t>En situation perturbée</t>
  </si>
  <si>
    <t>Intermodalité
en gare</t>
  </si>
  <si>
    <t>Propreté en gare</t>
  </si>
  <si>
    <t>Sécurité en gare</t>
  </si>
  <si>
    <t>Confort et ambiance</t>
  </si>
  <si>
    <t>Commerces et services</t>
  </si>
  <si>
    <t>Patrimoine architectural et culture en gare</t>
  </si>
  <si>
    <t>Solutions et dispositifs pour l'environnement et la mobilité verte</t>
  </si>
  <si>
    <t>sept
2022</t>
  </si>
  <si>
    <t>sept
2023</t>
  </si>
  <si>
    <t>Global SNCF Gares &amp; Connexions</t>
  </si>
  <si>
    <t>TGA</t>
  </si>
  <si>
    <t>GARE DU NORD</t>
  </si>
  <si>
    <t>PARIS AUSTERLITZ</t>
  </si>
  <si>
    <t>PARIS GARE DE LYON</t>
  </si>
  <si>
    <t>A TGV</t>
  </si>
  <si>
    <t>A</t>
  </si>
  <si>
    <t/>
  </si>
  <si>
    <t>B</t>
  </si>
  <si>
    <t>Source : Enquête de baromètre de satisfaction clients de septembre 2023</t>
  </si>
  <si>
    <t>Tableau 2 - Indicateurs de qualité de production (qualité mesurée)</t>
  </si>
  <si>
    <t>Information voyageurs</t>
  </si>
  <si>
    <t>Accessibilité et déplacements des voyageurs en gare et vers les trains</t>
  </si>
  <si>
    <t>Bien-être de la gare</t>
  </si>
  <si>
    <t>Taux d'affichage H-20</t>
  </si>
  <si>
    <t>Taux de disponibilité des écrans TFT</t>
  </si>
  <si>
    <t>Taux de disponibilité des escaliers mécaniques</t>
  </si>
  <si>
    <t>Taux de disponibilité des ascenseurs</t>
  </si>
  <si>
    <t>Taux de disponiblité des portes d'embarquement</t>
  </si>
  <si>
    <t>Taux de disponibilité des prestations PMR réservées</t>
  </si>
  <si>
    <t>Taux de conformité de la propreté</t>
  </si>
  <si>
    <t>Aéroport Charles de Gaulle 2 TGV</t>
  </si>
  <si>
    <t>s.o</t>
  </si>
  <si>
    <t>Bordeaux Saint-Jean</t>
  </si>
  <si>
    <t>Grenoble</t>
  </si>
  <si>
    <t>Lille Europe</t>
  </si>
  <si>
    <t>Lille Flandres</t>
  </si>
  <si>
    <t>Lyon Part Dieu</t>
  </si>
  <si>
    <t>Marseille Saint-Charles</t>
  </si>
  <si>
    <t>Montpellier Saint-Roch</t>
  </si>
  <si>
    <t>Nancy</t>
  </si>
  <si>
    <t>Nantes</t>
  </si>
  <si>
    <t>Nice</t>
  </si>
  <si>
    <t>Paris Austerlitz</t>
  </si>
  <si>
    <t>Paris Bercy Bourgogne Pays d'Auvergne</t>
  </si>
  <si>
    <t>Paris Est</t>
  </si>
  <si>
    <t>Paris Gare de Lyon Hall 1 &amp; 2</t>
  </si>
  <si>
    <t>Paris Gare du Nord</t>
  </si>
  <si>
    <t>Paris Gare du Nord Surface Banlieue</t>
  </si>
  <si>
    <t>Paris Montparnasse Hall 1 &amp; 2</t>
  </si>
  <si>
    <t>Paris Montparnasse Vaugirard</t>
  </si>
  <si>
    <t>Paris Saint-Lazare</t>
  </si>
  <si>
    <t>Rennes</t>
  </si>
  <si>
    <t>Strasbourg</t>
  </si>
  <si>
    <t>Toulouse Matabiau</t>
  </si>
  <si>
    <t>Aix-en-Provence TGV</t>
  </si>
  <si>
    <t>Avignon TGV</t>
  </si>
  <si>
    <t>Belfort - Montbéliard TGV</t>
  </si>
  <si>
    <t>Besançon Franche-Comté TGV</t>
  </si>
  <si>
    <t>Champagne-Ardenne TGV</t>
  </si>
  <si>
    <t>Haute Picardie TGV</t>
  </si>
  <si>
    <t>Le Creusot TGV (Montceau - Montchanin)</t>
  </si>
  <si>
    <t>Lorraine TGV</t>
  </si>
  <si>
    <t>Lyon Saint-Exupéry TGV</t>
  </si>
  <si>
    <t>Marne-la-Vallée Chessy</t>
  </si>
  <si>
    <t>Massy TGV</t>
  </si>
  <si>
    <t>Meuse TGV</t>
  </si>
  <si>
    <t>Montpellier Sud de France</t>
  </si>
  <si>
    <t>Mâcon Loché TGV</t>
  </si>
  <si>
    <t>Nîmes Pont du Gard</t>
  </si>
  <si>
    <t>Valence TGV Rhône-Alpes Sud</t>
  </si>
  <si>
    <t>Vendôme - Villiers-sur-Loir TGV</t>
  </si>
  <si>
    <t>Agen</t>
  </si>
  <si>
    <t>Amiens</t>
  </si>
  <si>
    <t>Angers Saint-Laud</t>
  </si>
  <si>
    <t>Angoulême</t>
  </si>
  <si>
    <t>Annecy</t>
  </si>
  <si>
    <t>Antibes</t>
  </si>
  <si>
    <t>Arras</t>
  </si>
  <si>
    <t>Auray</t>
  </si>
  <si>
    <t>Bayonne</t>
  </si>
  <si>
    <t>Bellegarde</t>
  </si>
  <si>
    <t>Besançon Viotte</t>
  </si>
  <si>
    <t>Biarritz</t>
  </si>
  <si>
    <t>Brest</t>
  </si>
  <si>
    <t>Brive-la-Gaillarde</t>
  </si>
  <si>
    <t>Béziers</t>
  </si>
  <si>
    <t>Caen</t>
  </si>
  <si>
    <t>Cannes</t>
  </si>
  <si>
    <t>Carcassonne</t>
  </si>
  <si>
    <t>Chambéry - Challes-les-Eaux</t>
  </si>
  <si>
    <t>Clermont-Ferrand</t>
  </si>
  <si>
    <t>Dax</t>
  </si>
  <si>
    <t>Dijon</t>
  </si>
  <si>
    <t>La Rochelle</t>
  </si>
  <si>
    <t>Laval</t>
  </si>
  <si>
    <t>Le Havre</t>
  </si>
  <si>
    <t>Le Mans</t>
  </si>
  <si>
    <t>Les Aubrais</t>
  </si>
  <si>
    <t>Limoges Bénédictins</t>
  </si>
  <si>
    <t>Longueau</t>
  </si>
  <si>
    <t>Lorient Bretagne Sud</t>
  </si>
  <si>
    <t>Lyon Perrache</t>
  </si>
  <si>
    <t>Metz</t>
  </si>
  <si>
    <t>Montargis</t>
  </si>
  <si>
    <t>Montauban Ville Bourbon</t>
  </si>
  <si>
    <t>Mulhouse</t>
  </si>
  <si>
    <t>Narbonne</t>
  </si>
  <si>
    <t>Nevers</t>
  </si>
  <si>
    <t>Niort</t>
  </si>
  <si>
    <t>Nîmes</t>
  </si>
  <si>
    <t>Orléans</t>
  </si>
  <si>
    <t>Pau</t>
  </si>
  <si>
    <t>Perpignan</t>
  </si>
  <si>
    <t>Poitiers</t>
  </si>
  <si>
    <t>Quimper</t>
  </si>
  <si>
    <t>Reims</t>
  </si>
  <si>
    <t>Rouen Rive Droite</t>
  </si>
  <si>
    <t>Saint-Brieuc</t>
  </si>
  <si>
    <t>Saint-Malo</t>
  </si>
  <si>
    <t>Saint-Pierre-des-Corps</t>
  </si>
  <si>
    <t>Saint-Quentin</t>
  </si>
  <si>
    <t>Saint-Raphaël Valescure</t>
  </si>
  <si>
    <t>Sens</t>
  </si>
  <si>
    <t>Soissons</t>
  </si>
  <si>
    <t>Toulon</t>
  </si>
  <si>
    <t>Tourcoing</t>
  </si>
  <si>
    <t>Tours</t>
  </si>
  <si>
    <t>Trouville - Deauville</t>
  </si>
  <si>
    <t>Troyes</t>
  </si>
  <si>
    <t>Vannes</t>
  </si>
  <si>
    <t>Vierzon</t>
  </si>
  <si>
    <t>Évreux Normandie</t>
  </si>
  <si>
    <t>Abbeville</t>
  </si>
  <si>
    <t>Ablon</t>
  </si>
  <si>
    <t>Achères</t>
  </si>
  <si>
    <t>Achères Grand Cormier</t>
  </si>
  <si>
    <t>Agde</t>
  </si>
  <si>
    <t>Aix-en-Provence</t>
  </si>
  <si>
    <t>Aix-les-Bains - Le Revard</t>
  </si>
  <si>
    <t>Albert</t>
  </si>
  <si>
    <t>Albertville</t>
  </si>
  <si>
    <t>Albi</t>
  </si>
  <si>
    <t>Albigny - Neuville</t>
  </si>
  <si>
    <t>Alençon</t>
  </si>
  <si>
    <t>Allée Royale</t>
  </si>
  <si>
    <t>Allée de la Tour Rendez-Vous</t>
  </si>
  <si>
    <t>Altkirch</t>
  </si>
  <si>
    <t>Alès</t>
  </si>
  <si>
    <t>Amboise</t>
  </si>
  <si>
    <t>Ambérieu-en-Bugey</t>
  </si>
  <si>
    <t>Amplepuis</t>
  </si>
  <si>
    <t>Ancenis</t>
  </si>
  <si>
    <t>Andrésy</t>
  </si>
  <si>
    <t>Annemasse</t>
  </si>
  <si>
    <t>Anse</t>
  </si>
  <si>
    <t>Arcachon</t>
  </si>
  <si>
    <t>Argelès-sur-Mer</t>
  </si>
  <si>
    <t>Argentan</t>
  </si>
  <si>
    <t>Argenteuil</t>
  </si>
  <si>
    <t>Argenton-sur-Creuse</t>
  </si>
  <si>
    <t>Arles</t>
  </si>
  <si>
    <t>Armentières</t>
  </si>
  <si>
    <t>Arpajon</t>
  </si>
  <si>
    <t>Asnières-sur-Seine</t>
  </si>
  <si>
    <t>Athis-Mons</t>
  </si>
  <si>
    <t>Aubagne</t>
  </si>
  <si>
    <t>Aubergenville Élisabethville</t>
  </si>
  <si>
    <t>Auch</t>
  </si>
  <si>
    <t>Audruicq</t>
  </si>
  <si>
    <t>Auffay</t>
  </si>
  <si>
    <t>Aulnay-sous-Bois</t>
  </si>
  <si>
    <t>Aulnoye-Aymeries</t>
  </si>
  <si>
    <t>Auxerre Saint-Gervais</t>
  </si>
  <si>
    <t>Auxonne</t>
  </si>
  <si>
    <t>Avenue Foch</t>
  </si>
  <si>
    <t>Avenue Henri Martin</t>
  </si>
  <si>
    <t>Avenue du Président Kennedy
 (Maison de Radio France)</t>
  </si>
  <si>
    <t>Avesnes</t>
  </si>
  <si>
    <t>Avignon Centre</t>
  </si>
  <si>
    <t>Aéroport Charles de Gaulle 1</t>
  </si>
  <si>
    <t>Baillargues</t>
  </si>
  <si>
    <t>Bailleul</t>
  </si>
  <si>
    <t>Bailly</t>
  </si>
  <si>
    <t>Ballancourt</t>
  </si>
  <si>
    <t>Bandol</t>
  </si>
  <si>
    <t>Bar-le-Duc</t>
  </si>
  <si>
    <t>Barentin</t>
  </si>
  <si>
    <t>Barr</t>
  </si>
  <si>
    <t>Baume-les-Dames</t>
  </si>
  <si>
    <t>Bayeux</t>
  </si>
  <si>
    <t>Bayon</t>
  </si>
  <si>
    <t>Bazancourt</t>
  </si>
  <si>
    <t>Beaugency</t>
  </si>
  <si>
    <t>Beaulieu-sur-Mer</t>
  </si>
  <si>
    <t>Beaune</t>
  </si>
  <si>
    <t>Beautiran</t>
  </si>
  <si>
    <t>Beauvais</t>
  </si>
  <si>
    <t>Belfort</t>
  </si>
  <si>
    <t>Belleville sur Saône</t>
  </si>
  <si>
    <t>Bellevue</t>
  </si>
  <si>
    <t>Belloy - Saint-Martin</t>
  </si>
  <si>
    <t>Benfeld</t>
  </si>
  <si>
    <t>Bergerac</t>
  </si>
  <si>
    <t>Bergues</t>
  </si>
  <si>
    <t>Bernay</t>
  </si>
  <si>
    <t>Bessancourt</t>
  </si>
  <si>
    <t>Beynes</t>
  </si>
  <si>
    <t>Beynost</t>
  </si>
  <si>
    <t>Bibliothèque François Mitterrand</t>
  </si>
  <si>
    <t>Biganos Facture</t>
  </si>
  <si>
    <t>Billy-Montigny</t>
  </si>
  <si>
    <t>Biot</t>
  </si>
  <si>
    <t>Bischwiller</t>
  </si>
  <si>
    <t>Bièvres</t>
  </si>
  <si>
    <t>Blainville - Damelevières</t>
  </si>
  <si>
    <t>Blanquefort</t>
  </si>
  <si>
    <t>Blois - Chambord</t>
  </si>
  <si>
    <t>Bléré - La Croix</t>
  </si>
  <si>
    <t>Bois-Colombes</t>
  </si>
  <si>
    <t>Bois-le-Roi</t>
  </si>
  <si>
    <t>Boissy-l'Aillerie</t>
  </si>
  <si>
    <t>Bollène La Croisière</t>
  </si>
  <si>
    <t>Bondy</t>
  </si>
  <si>
    <t>Bonneville</t>
  </si>
  <si>
    <t>Bonnières</t>
  </si>
  <si>
    <t>Bons-en-Chablais</t>
  </si>
  <si>
    <t>Bornel - Belle-Église</t>
  </si>
  <si>
    <t>Bouffémont - Moisselles</t>
  </si>
  <si>
    <t>Bougival</t>
  </si>
  <si>
    <t>Boulainvilliers</t>
  </si>
  <si>
    <t>Boulogne</t>
  </si>
  <si>
    <t>Boulogne Tintelleries</t>
  </si>
  <si>
    <t>Bouray</t>
  </si>
  <si>
    <t>Bourg-Saint-Maurice</t>
  </si>
  <si>
    <t>Bourg-en-Bresse</t>
  </si>
  <si>
    <t>Bourges</t>
  </si>
  <si>
    <t>Bourgoin-Jallieu</t>
  </si>
  <si>
    <t>Bourron-Marlotte - Grez</t>
  </si>
  <si>
    <t>Boussens</t>
  </si>
  <si>
    <t>Boussy-Saint-Antoine</t>
  </si>
  <si>
    <t>Boutigny</t>
  </si>
  <si>
    <t>Brax - Léguevin</t>
  </si>
  <si>
    <t>Breuillet - Bruyères-le-Châtel</t>
  </si>
  <si>
    <t>Breuillet Village</t>
  </si>
  <si>
    <t>Briançon</t>
  </si>
  <si>
    <t>Brignais</t>
  </si>
  <si>
    <t>Brignoud</t>
  </si>
  <si>
    <t>Brumath</t>
  </si>
  <si>
    <t>Brunoy</t>
  </si>
  <si>
    <t>Bruz</t>
  </si>
  <si>
    <t>Bréauté - Beuzeville</t>
  </si>
  <si>
    <t>Brétigny</t>
  </si>
  <si>
    <t>Bréval</t>
  </si>
  <si>
    <t>Bully - Grenay</t>
  </si>
  <si>
    <t>Bécon les Bruyères</t>
  </si>
  <si>
    <t>Béthune</t>
  </si>
  <si>
    <t>Cagnes-sur-Mer</t>
  </si>
  <si>
    <t>Cahors</t>
  </si>
  <si>
    <t>Calais</t>
  </si>
  <si>
    <t>Calais - Fréthun</t>
  </si>
  <si>
    <t>Cambrai</t>
  </si>
  <si>
    <t>Cannes La Bocca</t>
  </si>
  <si>
    <t>Capdenac</t>
  </si>
  <si>
    <t>Carbonne</t>
  </si>
  <si>
    <t>Carentan</t>
  </si>
  <si>
    <t>Carnolès</t>
  </si>
  <si>
    <t>Carpentras</t>
  </si>
  <si>
    <t>Cassis</t>
  </si>
  <si>
    <t>Castelnau-d'Estrétefonds</t>
  </si>
  <si>
    <t>Castelnaudary</t>
  </si>
  <si>
    <t>Castillon</t>
  </si>
  <si>
    <t>Castres</t>
  </si>
  <si>
    <t>Cavaillon</t>
  </si>
  <si>
    <t>Cazères sur Garonne</t>
  </si>
  <si>
    <t>Cenon</t>
  </si>
  <si>
    <t>Cergy Préfecture</t>
  </si>
  <si>
    <t>Cergy Saint-Christophe</t>
  </si>
  <si>
    <t>Cergy le Haut</t>
  </si>
  <si>
    <t>Cernay (Val-d'Oise)</t>
  </si>
  <si>
    <t>Cesson</t>
  </si>
  <si>
    <t>Cesson-Sévigné</t>
  </si>
  <si>
    <t>Chagny</t>
  </si>
  <si>
    <t>Challans</t>
  </si>
  <si>
    <t>Chalon-sur-Saône</t>
  </si>
  <si>
    <t>Chalonnes</t>
  </si>
  <si>
    <t>Chamarande</t>
  </si>
  <si>
    <t>Chambly</t>
  </si>
  <si>
    <t>Chamonix-Mont-Blanc</t>
  </si>
  <si>
    <t>Champ de Courses d'Enghien</t>
  </si>
  <si>
    <t>Champ de Mars Tour Eiffel</t>
  </si>
  <si>
    <t>Champagne-sur-Oise</t>
  </si>
  <si>
    <t>Champagne-sur-Seine</t>
  </si>
  <si>
    <t>Champbenoist - Poigny</t>
  </si>
  <si>
    <t>Changis - Saint-Jean</t>
  </si>
  <si>
    <t>Chanteloup-les-Vignes</t>
  </si>
  <si>
    <t>Chantilly - Gouvieux</t>
  </si>
  <si>
    <t>Charbonnières-les-Bains</t>
  </si>
  <si>
    <t>Charleville-Mézières</t>
  </si>
  <si>
    <t>Charmes (Vosges)</t>
  </si>
  <si>
    <t>Chars</t>
  </si>
  <si>
    <t>Chartres</t>
  </si>
  <si>
    <t>Chasse-sur-Rhône</t>
  </si>
  <si>
    <t>Chaumont</t>
  </si>
  <si>
    <t>Chauny</t>
  </si>
  <si>
    <t>Chaville - Vélizy</t>
  </si>
  <si>
    <t>Chaville Rive Droite</t>
  </si>
  <si>
    <t>Chaville Rive Gauche</t>
  </si>
  <si>
    <t>Chelles - Gournay</t>
  </si>
  <si>
    <t>Chemillé</t>
  </si>
  <si>
    <t>Chemin d'Antony</t>
  </si>
  <si>
    <t>Cherbourg</t>
  </si>
  <si>
    <t>Chilly-Mazarin</t>
  </si>
  <si>
    <t>Chinon</t>
  </si>
  <si>
    <t>Choisy-le-Roi</t>
  </si>
  <si>
    <t>Cholet</t>
  </si>
  <si>
    <t>Châlons-en-Champagne</t>
  </si>
  <si>
    <t>Château-Thierry</t>
  </si>
  <si>
    <t>Châteaubourg</t>
  </si>
  <si>
    <t>Châteaudun</t>
  </si>
  <si>
    <t>Châteauroux</t>
  </si>
  <si>
    <t>Châtel - Nomexy</t>
  </si>
  <si>
    <t>Châtellerault</t>
  </si>
  <si>
    <t>Clamart</t>
  </si>
  <si>
    <t>Clermont La Pardieu</t>
  </si>
  <si>
    <t>Clermont de l'Oise</t>
  </si>
  <si>
    <t>Clichy - Levallois</t>
  </si>
  <si>
    <t>Clisson</t>
  </si>
  <si>
    <t>Cluses</t>
  </si>
  <si>
    <t>Coignières</t>
  </si>
  <si>
    <t>Colmar</t>
  </si>
  <si>
    <t>Colombes</t>
  </si>
  <si>
    <t>Colomiers</t>
  </si>
  <si>
    <t>Colomiers Lycée International</t>
  </si>
  <si>
    <t>Combourg</t>
  </si>
  <si>
    <t>Combs-la-Ville - Quincy</t>
  </si>
  <si>
    <t>Commercy</t>
  </si>
  <si>
    <t>Compiègne</t>
  </si>
  <si>
    <t>Conflans Fin d'Oise</t>
  </si>
  <si>
    <t>Conflans-Sainte-Honorine</t>
  </si>
  <si>
    <t>Corbeil-Essonnes</t>
  </si>
  <si>
    <t>Corbie</t>
  </si>
  <si>
    <t>Cormeilles-en-Parisis</t>
  </si>
  <si>
    <t>Cosne-sur-Loire</t>
  </si>
  <si>
    <t>Coulommiers</t>
  </si>
  <si>
    <t>Courbevoie</t>
  </si>
  <si>
    <t>Courville-sur-Eure</t>
  </si>
  <si>
    <t>Coutances</t>
  </si>
  <si>
    <t>Coutras</t>
  </si>
  <si>
    <t>Creil</t>
  </si>
  <si>
    <t>Cros de Cagnes</t>
  </si>
  <si>
    <t>Crouy-sur-Ourcq</t>
  </si>
  <si>
    <t>Crécy-la-Chapelle</t>
  </si>
  <si>
    <t>Crépy-en-Valois</t>
  </si>
  <si>
    <t>Créteil Pompadour</t>
  </si>
  <si>
    <t>Culoz</t>
  </si>
  <si>
    <t>Cérons</t>
  </si>
  <si>
    <t>Dammartin - Juilly - Saint-Mard</t>
  </si>
  <si>
    <t>Dettwiller</t>
  </si>
  <si>
    <t>Deuil - Montmagny</t>
  </si>
  <si>
    <t>Dieppe</t>
  </si>
  <si>
    <t>Dol-de-Bretagne</t>
  </si>
  <si>
    <t>Dole</t>
  </si>
  <si>
    <t>Dombasle-sur-Meurthe</t>
  </si>
  <si>
    <t>Domont</t>
  </si>
  <si>
    <t>Don - Sainghin</t>
  </si>
  <si>
    <t>Douai</t>
  </si>
  <si>
    <t>Dourdan</t>
  </si>
  <si>
    <t>Dourdan La Forêt</t>
  </si>
  <si>
    <t>Dourges</t>
  </si>
  <si>
    <t>Drancy</t>
  </si>
  <si>
    <t>Dreux</t>
  </si>
  <si>
    <t>Dugny - La Courneuve T11</t>
  </si>
  <si>
    <t>Dunkerque</t>
  </si>
  <si>
    <t>Duttlenheim</t>
  </si>
  <si>
    <t>Elbeuf - Saint-Aubin</t>
  </si>
  <si>
    <t>Enghien-les-Bains</t>
  </si>
  <si>
    <t>Entzheim Aéroport</t>
  </si>
  <si>
    <t>Ermont - Eaubonne</t>
  </si>
  <si>
    <t>Ermont - Eaubonne Ligne J</t>
  </si>
  <si>
    <t>Ermont Halte</t>
  </si>
  <si>
    <t>Erstein</t>
  </si>
  <si>
    <t>Esbly</t>
  </si>
  <si>
    <t>Essonnes Robinson</t>
  </si>
  <si>
    <t>Faremoutiers - Pommeuse</t>
  </si>
  <si>
    <t>Faulquemont</t>
  </si>
  <si>
    <t>Feurs</t>
  </si>
  <si>
    <t>Figeac</t>
  </si>
  <si>
    <t>Firminy</t>
  </si>
  <si>
    <t>Fismes</t>
  </si>
  <si>
    <t>Foix</t>
  </si>
  <si>
    <t>Fontainebleau - Avon</t>
  </si>
  <si>
    <t>Fontenay-le-Fleury</t>
  </si>
  <si>
    <t>Forbach</t>
  </si>
  <si>
    <t>Fourmies</t>
  </si>
  <si>
    <t>Fourqueux Bel-Air</t>
  </si>
  <si>
    <t>Franconville - Le Plessis-Bouchard</t>
  </si>
  <si>
    <t>Frasne</t>
  </si>
  <si>
    <t>Freinville Sevran</t>
  </si>
  <si>
    <t>Frontignan</t>
  </si>
  <si>
    <t>Fréjus</t>
  </si>
  <si>
    <t>Frépillon</t>
  </si>
  <si>
    <t>Fécamp</t>
  </si>
  <si>
    <t>Gagny</t>
  </si>
  <si>
    <t>Gaillac</t>
  </si>
  <si>
    <t>Gaillon - Aubevoye</t>
  </si>
  <si>
    <t>Gambsheim</t>
  </si>
  <si>
    <t>Gap</t>
  </si>
  <si>
    <t>Garancières - La Queue</t>
  </si>
  <si>
    <t>Garches - Marnes-la-Coquette</t>
  </si>
  <si>
    <t>Gardanne</t>
  </si>
  <si>
    <t>Gargan</t>
  </si>
  <si>
    <t>Gargenville</t>
  </si>
  <si>
    <t>Garges - Sarcelles</t>
  </si>
  <si>
    <t>Gazeran</t>
  </si>
  <si>
    <t>Gazinet Cestas</t>
  </si>
  <si>
    <t>Genlis</t>
  </si>
  <si>
    <t>Gennevilliers</t>
  </si>
  <si>
    <t>Gisors</t>
  </si>
  <si>
    <t>Givors</t>
  </si>
  <si>
    <t>Golfe Juan Vallauris</t>
  </si>
  <si>
    <t>Goncelin</t>
  </si>
  <si>
    <t>Goussainville</t>
  </si>
  <si>
    <t>Grand Bourg</t>
  </si>
  <si>
    <t>Granville</t>
  </si>
  <si>
    <t>Grasse</t>
  </si>
  <si>
    <t>Gravigny Balizy</t>
  </si>
  <si>
    <t>Grenoble Universités - Gières</t>
  </si>
  <si>
    <t>Gresswiller</t>
  </si>
  <si>
    <t>Gretz-Armainvilliers</t>
  </si>
  <si>
    <t>Grigny Centre</t>
  </si>
  <si>
    <t>Gros Noyer - Saint-Prix</t>
  </si>
  <si>
    <t>Groslay</t>
  </si>
  <si>
    <t>Guichen - Bourg-des-Comptes</t>
  </si>
  <si>
    <t>Guingamp</t>
  </si>
  <si>
    <t>Gujan-Mestras</t>
  </si>
  <si>
    <t>Habsheim</t>
  </si>
  <si>
    <t>Hagondange</t>
  </si>
  <si>
    <t>Haguenau</t>
  </si>
  <si>
    <t>Ham (Somme)</t>
  </si>
  <si>
    <t>Haussmann Saint-Lazare</t>
  </si>
  <si>
    <t>Hazebrouck</t>
  </si>
  <si>
    <t>Hendaye</t>
  </si>
  <si>
    <t>Herblay</t>
  </si>
  <si>
    <t>Herrlisheim (Bas-Rhin)</t>
  </si>
  <si>
    <t>Hettange-Grande</t>
  </si>
  <si>
    <t>Hochfelden</t>
  </si>
  <si>
    <t>Houdan</t>
  </si>
  <si>
    <t>Houilles - Carrières-sur-Seine</t>
  </si>
  <si>
    <t>Hyères</t>
  </si>
  <si>
    <t>Hénin-Beaumont</t>
  </si>
  <si>
    <t>Hœrdt</t>
  </si>
  <si>
    <t>Igny</t>
  </si>
  <si>
    <t>Ingwiller</t>
  </si>
  <si>
    <t>Invalides</t>
  </si>
  <si>
    <t>Isbergues</t>
  </si>
  <si>
    <t>Issoire</t>
  </si>
  <si>
    <t>Issou - Porcheville</t>
  </si>
  <si>
    <t>Issoudun</t>
  </si>
  <si>
    <t>Issy</t>
  </si>
  <si>
    <t>Issy Val de Seine</t>
  </si>
  <si>
    <t>Ivry-sur-Seine</t>
  </si>
  <si>
    <t>Janzé</t>
  </si>
  <si>
    <t>Javel</t>
  </si>
  <si>
    <t>Joigny</t>
  </si>
  <si>
    <t>Jouy-en-Josas</t>
  </si>
  <si>
    <t>Juan les Pins</t>
  </si>
  <si>
    <t>Juvisy</t>
  </si>
  <si>
    <t>Juziers</t>
  </si>
  <si>
    <t>Krimmeri Meinau</t>
  </si>
  <si>
    <t>L'Abbaye</t>
  </si>
  <si>
    <t>L'Aigle</t>
  </si>
  <si>
    <t>L'Arbresle</t>
  </si>
  <si>
    <t>L'Isle-Adam - Parmain</t>
  </si>
  <si>
    <t>L'Isle-Jourdain</t>
  </si>
  <si>
    <t>L'Isle-d'Abeau</t>
  </si>
  <si>
    <t>L'Isle-sur-la-Sorgue - Fontaine-de-Vaucluse</t>
  </si>
  <si>
    <t>L'Étang Les Sablons</t>
  </si>
  <si>
    <t>La Barre - Ormesson</t>
  </si>
  <si>
    <t>La Bassée</t>
  </si>
  <si>
    <t>La Baule-Escoublac</t>
  </si>
  <si>
    <t>La Celle-Saint-Cloud</t>
  </si>
  <si>
    <t>La Charité-sur-Loire</t>
  </si>
  <si>
    <t>La Ciotat - Ceyreste</t>
  </si>
  <si>
    <t>La Courneuve - Aubervilliers</t>
  </si>
  <si>
    <t>La Défense</t>
  </si>
  <si>
    <t>La Ferté-Alais</t>
  </si>
  <si>
    <t>La Ferté-Bernard</t>
  </si>
  <si>
    <t>La Ferté-Saint-Aubin</t>
  </si>
  <si>
    <t>La Ferté-sous-Jouarre</t>
  </si>
  <si>
    <t>La Frette - Montigny</t>
  </si>
  <si>
    <t>La Fère</t>
  </si>
  <si>
    <t>La Garde</t>
  </si>
  <si>
    <t>La Garenne-Colombes</t>
  </si>
  <si>
    <t>La Hume</t>
  </si>
  <si>
    <t>La Loupe</t>
  </si>
  <si>
    <t>La Norville - Saint-Germain-lès-Arpajon</t>
  </si>
  <si>
    <t>La Pauline - Hyères</t>
  </si>
  <si>
    <t>La Plaine Stade de France</t>
  </si>
  <si>
    <t>La Roche-sur-Foron</t>
  </si>
  <si>
    <t>La Roche-sur-Yon</t>
  </si>
  <si>
    <t>La Réole</t>
  </si>
  <si>
    <t>La Seyne - Six Fours</t>
  </si>
  <si>
    <t>La Souterraine</t>
  </si>
  <si>
    <t>La Teste</t>
  </si>
  <si>
    <t>La Tour-de-Salvagny</t>
  </si>
  <si>
    <t>La Tour-du-Pin</t>
  </si>
  <si>
    <t>La Valbonne</t>
  </si>
  <si>
    <t>La Verpillière</t>
  </si>
  <si>
    <t>La Verrière</t>
  </si>
  <si>
    <t>Labège Innopole</t>
  </si>
  <si>
    <t>Lagny - Thorigny</t>
  </si>
  <si>
    <t>Lamballe</t>
  </si>
  <si>
    <t>Lamotte-Beuvron</t>
  </si>
  <si>
    <t>Lancey</t>
  </si>
  <si>
    <t>Landerneau</t>
  </si>
  <si>
    <t>Landivisiau</t>
  </si>
  <si>
    <t>Langeais</t>
  </si>
  <si>
    <t>Langon</t>
  </si>
  <si>
    <t>Lannion</t>
  </si>
  <si>
    <t>Laon</t>
  </si>
  <si>
    <t>Lardy</t>
  </si>
  <si>
    <t>Laroche - Migennes</t>
  </si>
  <si>
    <t>Lavaur</t>
  </si>
  <si>
    <t>Le Blanc-Mesnil</t>
  </si>
  <si>
    <t>Le Bourget</t>
  </si>
  <si>
    <t>Le Bourget T11</t>
  </si>
  <si>
    <t>Le Bras de Fer</t>
  </si>
  <si>
    <t>Le Cendre - Orcet</t>
  </si>
  <si>
    <t>Le Chénay Gagny</t>
  </si>
  <si>
    <t>Le Creusot</t>
  </si>
  <si>
    <t>Le Grau-du-Roi</t>
  </si>
  <si>
    <t>Le Mans Hôpital Université</t>
  </si>
  <si>
    <t>Le Mée</t>
  </si>
  <si>
    <t>Le Méridien La Ferrière</t>
  </si>
  <si>
    <t>Le Pallet</t>
  </si>
  <si>
    <t>Le Perray</t>
  </si>
  <si>
    <t>Le Plessis-Belleville</t>
  </si>
  <si>
    <t>Le Puy-en-Velay</t>
  </si>
  <si>
    <t>Le Péage-de-Roussillon</t>
  </si>
  <si>
    <t>Le Quesnoy</t>
  </si>
  <si>
    <t>Le Raincy - Villemomble - Montfermeil</t>
  </si>
  <si>
    <t>Le Stade</t>
  </si>
  <si>
    <t>Le Teich</t>
  </si>
  <si>
    <t>Le Val d'Or</t>
  </si>
  <si>
    <t>Le Vert de Maisons</t>
  </si>
  <si>
    <t>Leforest</t>
  </si>
  <si>
    <t>Lens</t>
  </si>
  <si>
    <t>Lentilly</t>
  </si>
  <si>
    <t>Lentilly Charpenay</t>
  </si>
  <si>
    <t>Les Arcs - Draguignan</t>
  </si>
  <si>
    <t>Les Ardoines</t>
  </si>
  <si>
    <t>Les Boullereaux Champigny</t>
  </si>
  <si>
    <t>Les Clairières de Verneuil</t>
  </si>
  <si>
    <t>Les Coquetiers</t>
  </si>
  <si>
    <t>Les Essarts-le-Roi</t>
  </si>
  <si>
    <t>Les Grésillons</t>
  </si>
  <si>
    <t>Les Laumes Alésia</t>
  </si>
  <si>
    <t>Les Martres-de-Veyre</t>
  </si>
  <si>
    <t>Les Mureaux</t>
  </si>
  <si>
    <t>Les Noues</t>
  </si>
  <si>
    <t>Les Pavillons-sous-Bois</t>
  </si>
  <si>
    <t>Les Portes de Saint-Cyr</t>
  </si>
  <si>
    <t>Les Sables-d'Olonne</t>
  </si>
  <si>
    <t>Les Saules</t>
  </si>
  <si>
    <t>Les Vallées</t>
  </si>
  <si>
    <t>Les Yvris Noisy-le-Grand</t>
  </si>
  <si>
    <t>Lesquin</t>
  </si>
  <si>
    <t>Liancourt - Rantigny</t>
  </si>
  <si>
    <t>Libercourt</t>
  </si>
  <si>
    <t>Libourne</t>
  </si>
  <si>
    <t>Lieusaint - Moissy</t>
  </si>
  <si>
    <t>Lillers</t>
  </si>
  <si>
    <t>Limay</t>
  </si>
  <si>
    <t>Lisieux</t>
  </si>
  <si>
    <t>Lisière Pereire</t>
  </si>
  <si>
    <t>Lison</t>
  </si>
  <si>
    <t>Lizy-sur-Ourcq</t>
  </si>
  <si>
    <t>Loches</t>
  </si>
  <si>
    <t>Longjumeau</t>
  </si>
  <si>
    <t>Longpré-les-Corps-Saints</t>
  </si>
  <si>
    <t>Longueville</t>
  </si>
  <si>
    <t>Longwy</t>
  </si>
  <si>
    <t>Lons-le-Saunier</t>
  </si>
  <si>
    <t>Lourdes</t>
  </si>
  <si>
    <t>Louveciennes</t>
  </si>
  <si>
    <t>Louvres</t>
  </si>
  <si>
    <t>Lozanne</t>
  </si>
  <si>
    <t>Lunel</t>
  </si>
  <si>
    <t>Lunéville</t>
  </si>
  <si>
    <t>Lure</t>
  </si>
  <si>
    <t>Lutzelhouse</t>
  </si>
  <si>
    <t>Luzarches</t>
  </si>
  <si>
    <t>Lycée Henri Sellier</t>
  </si>
  <si>
    <t>Lyon Gorge de Loup</t>
  </si>
  <si>
    <t>Lyon Jean Macé</t>
  </si>
  <si>
    <t>Lyon Saint-Paul</t>
  </si>
  <si>
    <t>Lyon Vaise</t>
  </si>
  <si>
    <t>Magenta</t>
  </si>
  <si>
    <t>Maintenon</t>
  </si>
  <si>
    <t>Maisons-Alfort - Alfortville</t>
  </si>
  <si>
    <t>Maisons-Laffitte</t>
  </si>
  <si>
    <t>Maisse</t>
  </si>
  <si>
    <t>Maizières-lès-Metz</t>
  </si>
  <si>
    <t>Malesherbes</t>
  </si>
  <si>
    <t>Mantes-la-Jolie</t>
  </si>
  <si>
    <t>Mantes-la-Ville</t>
  </si>
  <si>
    <t>Marcheprime</t>
  </si>
  <si>
    <t>Marignier</t>
  </si>
  <si>
    <t>Marles-en-Brie</t>
  </si>
  <si>
    <t>Marly-le-Roi</t>
  </si>
  <si>
    <t>Marmande</t>
  </si>
  <si>
    <t>Marolles-en-Hurepoix</t>
  </si>
  <si>
    <t>Marquise - Rinxent</t>
  </si>
  <si>
    <t>Marseille Blancarde</t>
  </si>
  <si>
    <t>Massy - Palaiseau</t>
  </si>
  <si>
    <t>Massy - Verrières</t>
  </si>
  <si>
    <t>Maubeuge</t>
  </si>
  <si>
    <t>Maule</t>
  </si>
  <si>
    <t>Maurecourt</t>
  </si>
  <si>
    <t>Meaux</t>
  </si>
  <si>
    <t>Melun</t>
  </si>
  <si>
    <t>Mennecy</t>
  </si>
  <si>
    <t>Menton</t>
  </si>
  <si>
    <t>Menton Garavan</t>
  </si>
  <si>
    <t>Mer (Loir-et-Cher)</t>
  </si>
  <si>
    <t>Messac - Guipry</t>
  </si>
  <si>
    <t>Meudon</t>
  </si>
  <si>
    <t>Meudon Val Fleury</t>
  </si>
  <si>
    <t>Meulan - Hardricourt</t>
  </si>
  <si>
    <t>Meung-sur-Loire</t>
  </si>
  <si>
    <t>Meximieux - Pérouges</t>
  </si>
  <si>
    <t>Miramas</t>
  </si>
  <si>
    <t>Miribel</t>
  </si>
  <si>
    <t>Mitry - Claye</t>
  </si>
  <si>
    <t>Modane</t>
  </si>
  <si>
    <t>Moirans</t>
  </si>
  <si>
    <t>Moirans La Galifette</t>
  </si>
  <si>
    <t>Molsheim</t>
  </si>
  <si>
    <t>Mommenheim</t>
  </si>
  <si>
    <t>Monaco-Monte-Carlo</t>
  </si>
  <si>
    <t>Mont-de-Marsan</t>
  </si>
  <si>
    <t>Montaigu (Vendée)</t>
  </si>
  <si>
    <t>Montastruc-la-Conseillère</t>
  </si>
  <si>
    <t>Montauban-de-Bretagne</t>
  </si>
  <si>
    <t>Montbard</t>
  </si>
  <si>
    <t>Montbéliard</t>
  </si>
  <si>
    <t>Montdidier</t>
  </si>
  <si>
    <t>Montereau</t>
  </si>
  <si>
    <t>Montfort-l'Amaury - Méré</t>
  </si>
  <si>
    <t>Montfort-sur-Meu</t>
  </si>
  <si>
    <t>Montgeron - Crosne</t>
  </si>
  <si>
    <t>Monthermé</t>
  </si>
  <si>
    <t>Montigny - Beauchamp</t>
  </si>
  <si>
    <t>Montigny-en-Ostrevent</t>
  </si>
  <si>
    <t>Montigny-sur-Loing</t>
  </si>
  <si>
    <t>Montluel</t>
  </si>
  <si>
    <t>Montluçon</t>
  </si>
  <si>
    <t>Montmélian</t>
  </si>
  <si>
    <t>Montpon-Ménestérol</t>
  </si>
  <si>
    <t>Montreuil</t>
  </si>
  <si>
    <t>Montreuil-sur-Ille</t>
  </si>
  <si>
    <t>Montréjeau - Gourdan-Polignan</t>
  </si>
  <si>
    <t>Montsoult - Maffliers</t>
  </si>
  <si>
    <t>Montélimar</t>
  </si>
  <si>
    <t>Morcenx</t>
  </si>
  <si>
    <t>Moret - Veneux-les-Sablons</t>
  </si>
  <si>
    <t>Moreuil</t>
  </si>
  <si>
    <t>Morlaix</t>
  </si>
  <si>
    <t>Mormant</t>
  </si>
  <si>
    <t>Mortcerf</t>
  </si>
  <si>
    <t>Morteau</t>
  </si>
  <si>
    <t>Mouans-Sartoux</t>
  </si>
  <si>
    <t>Mouchard</t>
  </si>
  <si>
    <t>Moulin Galant</t>
  </si>
  <si>
    <t>Moulins sur Allier</t>
  </si>
  <si>
    <t>Moûtiers - Salins - Brides-les-Bains</t>
  </si>
  <si>
    <t>Munster</t>
  </si>
  <si>
    <t>Muret</t>
  </si>
  <si>
    <t>Mussidan</t>
  </si>
  <si>
    <t>Musée d'Orsay</t>
  </si>
  <si>
    <t>Mutzig</t>
  </si>
  <si>
    <t>Mâcon</t>
  </si>
  <si>
    <t>Mériel</t>
  </si>
  <si>
    <t>Méru</t>
  </si>
  <si>
    <t>Méry-sur-Oise</t>
  </si>
  <si>
    <t>Mézidon</t>
  </si>
  <si>
    <t>Nangis</t>
  </si>
  <si>
    <t>Nanterre Université</t>
  </si>
  <si>
    <t>Nanteuil - Saâcy</t>
  </si>
  <si>
    <t>Nanteuil-le-Haudouin</t>
  </si>
  <si>
    <t>Nemours - Saint-Pierre</t>
  </si>
  <si>
    <t>Neuilly Porte Maillot</t>
  </si>
  <si>
    <t>Neuville Université</t>
  </si>
  <si>
    <t>Nice Riquier</t>
  </si>
  <si>
    <t>Nice Saint-Augustin</t>
  </si>
  <si>
    <t>Niederbronn-les-Bains</t>
  </si>
  <si>
    <t>Nogent - Le Perreux</t>
  </si>
  <si>
    <t>Nogent-le-Rotrou</t>
  </si>
  <si>
    <t>Nogent-sur-Seine</t>
  </si>
  <si>
    <t>Nointel - Mours</t>
  </si>
  <si>
    <t>Noisy-le-Roi</t>
  </si>
  <si>
    <t>Noisy-le-Sec</t>
  </si>
  <si>
    <t>Nort-sur-Erdre</t>
  </si>
  <si>
    <t>Novéant-sur-Moselle</t>
  </si>
  <si>
    <t>Noyal - Acigné</t>
  </si>
  <si>
    <t>Noyon</t>
  </si>
  <si>
    <t>Nuits-Saint-Georges</t>
  </si>
  <si>
    <t>Obermodern</t>
  </si>
  <si>
    <t>Obernai</t>
  </si>
  <si>
    <t>Oissel</t>
  </si>
  <si>
    <t>Ollioules - Sanary-sur-Mer</t>
  </si>
  <si>
    <t>Onzain - Chaumont-sur-Loire</t>
  </si>
  <si>
    <t>Orange</t>
  </si>
  <si>
    <t>Orangis Bois de l'Épine</t>
  </si>
  <si>
    <t>Orchies</t>
  </si>
  <si>
    <t>Orgerus - Béhoust</t>
  </si>
  <si>
    <t>Orly Ville</t>
  </si>
  <si>
    <t>Orry-la-Ville - Coye</t>
  </si>
  <si>
    <t>Orthez</t>
  </si>
  <si>
    <t>Osny</t>
  </si>
  <si>
    <t>Oullins</t>
  </si>
  <si>
    <t>Ozoir-la-Ferrière</t>
  </si>
  <si>
    <t>Pagny-sur-Moselle</t>
  </si>
  <si>
    <t>Pamiers</t>
  </si>
  <si>
    <t>Pantin</t>
  </si>
  <si>
    <t>Paray-le-Monial</t>
  </si>
  <si>
    <t>Parc des Expositions</t>
  </si>
  <si>
    <t>Paris Austerlitz RER</t>
  </si>
  <si>
    <t>Paris Gare de Lyon RER</t>
  </si>
  <si>
    <t>Paris Gare du Nord RER</t>
  </si>
  <si>
    <t>Persan - Beaumont</t>
  </si>
  <si>
    <t>Pessac</t>
  </si>
  <si>
    <t>Pessac Alouette</t>
  </si>
  <si>
    <t>Petit Vaux</t>
  </si>
  <si>
    <t>Phalempin</t>
  </si>
  <si>
    <t>Pierrefitte - Stains</t>
  </si>
  <si>
    <t>Pierrefitte - Stains T11</t>
  </si>
  <si>
    <t>Pierrelatte</t>
  </si>
  <si>
    <t>Pierrelaye</t>
  </si>
  <si>
    <t>Pins-Justaret</t>
  </si>
  <si>
    <t>Plaisir - Grignon</t>
  </si>
  <si>
    <t>Plaisir - Les Clayes</t>
  </si>
  <si>
    <t>Poissy</t>
  </si>
  <si>
    <t>Pont Cardinet</t>
  </si>
  <si>
    <t>Pont Petit</t>
  </si>
  <si>
    <t>Pont de Rungis Aéroport d'Orly</t>
  </si>
  <si>
    <t>Pont de l'Alma</t>
  </si>
  <si>
    <t>Pont du Garigliano (Boulevard Victor)</t>
  </si>
  <si>
    <t>Pont-Sainte-Maxence</t>
  </si>
  <si>
    <t>Pont-à-Mousson</t>
  </si>
  <si>
    <t>Pontarlier</t>
  </si>
  <si>
    <t>Pontchaillou</t>
  </si>
  <si>
    <t>Pontcharra sur Bréda</t>
  </si>
  <si>
    <t>Pontchâteau</t>
  </si>
  <si>
    <t>Ponthierry - Pringy</t>
  </si>
  <si>
    <t>Pontoise</t>
  </si>
  <si>
    <t>Porchefontaine</t>
  </si>
  <si>
    <t>Pornic</t>
  </si>
  <si>
    <t>Pornichet</t>
  </si>
  <si>
    <t>Port Boulet</t>
  </si>
  <si>
    <t>Porte de Clichy</t>
  </si>
  <si>
    <t>Portet - Saint-Simon</t>
  </si>
  <si>
    <t>Presles Courcelles</t>
  </si>
  <si>
    <t>Provins</t>
  </si>
  <si>
    <t>Puteaux</t>
  </si>
  <si>
    <t>Péreire Levallois</t>
  </si>
  <si>
    <t>Périgueux</t>
  </si>
  <si>
    <t>Questembert</t>
  </si>
  <si>
    <t>Quimperlé</t>
  </si>
  <si>
    <t>Rabastens - Coufouleux</t>
  </si>
  <si>
    <t>Rambouillet</t>
  </si>
  <si>
    <t>Rang-du-Fliers - Verton - Berck</t>
  </si>
  <si>
    <t>Redon</t>
  </si>
  <si>
    <t>Reichshoffen</t>
  </si>
  <si>
    <t>Remiremont</t>
  </si>
  <si>
    <t>Remise à Jorelle</t>
  </si>
  <si>
    <t>Rethel</t>
  </si>
  <si>
    <t>Revin</t>
  </si>
  <si>
    <t>Rezé Pont Rousseau</t>
  </si>
  <si>
    <t>Ribécourt</t>
  </si>
  <si>
    <t>Riom - Châtel-Guyon</t>
  </si>
  <si>
    <t>Ris-Orangis</t>
  </si>
  <si>
    <t>Rive-de-Gier</t>
  </si>
  <si>
    <t>Rives</t>
  </si>
  <si>
    <t>Rixheim</t>
  </si>
  <si>
    <t>Roanne</t>
  </si>
  <si>
    <t>Rochefort</t>
  </si>
  <si>
    <t>Rodez</t>
  </si>
  <si>
    <t>Rognac</t>
  </si>
  <si>
    <t>Roissy-en-Brie</t>
  </si>
  <si>
    <t>Romans - Bourg-de-Péage</t>
  </si>
  <si>
    <t>Romilly-sur-Seine</t>
  </si>
  <si>
    <t>Rosa Parks</t>
  </si>
  <si>
    <t>Rosheim</t>
  </si>
  <si>
    <t>Rosny Bois Perrier</t>
  </si>
  <si>
    <t>Rosny-sous-Bois</t>
  </si>
  <si>
    <t>Rosny-sur-Seine</t>
  </si>
  <si>
    <t>Rosporden</t>
  </si>
  <si>
    <t>Rothau</t>
  </si>
  <si>
    <t>Roubaix</t>
  </si>
  <si>
    <t>Rougemont Chanteloup</t>
  </si>
  <si>
    <t>Royan</t>
  </si>
  <si>
    <t>Rumilly</t>
  </si>
  <si>
    <t>Rungis La Fraternelle</t>
  </si>
  <si>
    <t>Réaumont - Saint-Cassien</t>
  </si>
  <si>
    <t>Rémilly</t>
  </si>
  <si>
    <t>Sablé-sur-Sarthe</t>
  </si>
  <si>
    <t>Sain-Bel</t>
  </si>
  <si>
    <t>Saint-Agne</t>
  </si>
  <si>
    <t>Saint-Amand-les-Eaux</t>
  </si>
  <si>
    <t>Saint-André-de-Corcy</t>
  </si>
  <si>
    <t>Saint-André-de-Cubzac</t>
  </si>
  <si>
    <t>Saint-André-le-Gaz</t>
  </si>
  <si>
    <t>Saint-Astier</t>
  </si>
  <si>
    <t>Saint-Avold</t>
  </si>
  <si>
    <t>Saint-Chamond</t>
  </si>
  <si>
    <t>Saint-Chéron</t>
  </si>
  <si>
    <t>Saint-Clair - Les Roches</t>
  </si>
  <si>
    <t>Saint-Cloud</t>
  </si>
  <si>
    <t>Saint-Cyprien Arènes</t>
  </si>
  <si>
    <t>Saint-Cyr</t>
  </si>
  <si>
    <t>Saint-Cyr Les Lecques - La Cadière</t>
  </si>
  <si>
    <t>Saint-Denis</t>
  </si>
  <si>
    <t>Saint-Dizier</t>
  </si>
  <si>
    <t>Saint-Dié-des-Vosges</t>
  </si>
  <si>
    <t>Saint-Gaudens</t>
  </si>
  <si>
    <t>Saint-Germain-au-Mont-d'Or</t>
  </si>
  <si>
    <t>Saint-Germain-des-Fossés</t>
  </si>
  <si>
    <t>Saint-Gervais-les-Bains Le Fayet</t>
  </si>
  <si>
    <t>Saint-Gratien</t>
  </si>
  <si>
    <t>Saint-Jean-de-Luz - Ciboure</t>
  </si>
  <si>
    <t>Saint-Jean-de-Maurienne Arvan</t>
  </si>
  <si>
    <t>Saint-Jory</t>
  </si>
  <si>
    <t>Saint-Julien-en-Genevois</t>
  </si>
  <si>
    <t>Saint-Just-en-Chaussée</t>
  </si>
  <si>
    <t>Saint-Laurent-du-Var</t>
  </si>
  <si>
    <t>Saint-Leu-la-Forêt</t>
  </si>
  <si>
    <t>Saint-Louis (Haut-Rhin)</t>
  </si>
  <si>
    <t>Saint-Lô</t>
  </si>
  <si>
    <t>Saint-Maixent-l'École</t>
  </si>
  <si>
    <t>Saint-Mammès</t>
  </si>
  <si>
    <t>Saint-Marcellin (Isère)</t>
  </si>
  <si>
    <t>Saint-Mariens - Saint-Yzan</t>
  </si>
  <si>
    <t>Saint-Martin d'Étampes</t>
  </si>
  <si>
    <t>Saint-Maurice-de-Beynost</t>
  </si>
  <si>
    <t>Saint-Michel Notre-Dame</t>
  </si>
  <si>
    <t>Saint-Michel-sur-Orge</t>
  </si>
  <si>
    <t>Saint-Nazaire</t>
  </si>
  <si>
    <t>Saint-Nom-la-Bretèche Forêt de Marly</t>
  </si>
  <si>
    <t>Saint-Omer</t>
  </si>
  <si>
    <t>Saint-Ouen</t>
  </si>
  <si>
    <t>Saint-Ouen-l'Aumône</t>
  </si>
  <si>
    <t>Saint-Ouen-l'Aumône Liesse</t>
  </si>
  <si>
    <t>Saint-Ouen-l'Aumône Église</t>
  </si>
  <si>
    <t>Saint-Priest</t>
  </si>
  <si>
    <t>Saint-Quentin en Yvelines</t>
  </si>
  <si>
    <t>Saint-Quentin-Fallavier</t>
  </si>
  <si>
    <t>Saint-Rambert-d'Albon</t>
  </si>
  <si>
    <t>Saint-Sulpice (Tarn)</t>
  </si>
  <si>
    <t>Saint-Vallier sur Rhône</t>
  </si>
  <si>
    <t>Saint-Vincent-de-Tyrosse</t>
  </si>
  <si>
    <t>Saint-Vit</t>
  </si>
  <si>
    <t>Saint-Étienne Châteaucreux</t>
  </si>
  <si>
    <t>Sainte-Colombe Septveilles</t>
  </si>
  <si>
    <t>Sainte-Foy-la-Grande</t>
  </si>
  <si>
    <t>Sainte-Geneviève-des-Bois</t>
  </si>
  <si>
    <t>Sainte-Pazanne</t>
  </si>
  <si>
    <t>Saintes</t>
  </si>
  <si>
    <t>Salbris</t>
  </si>
  <si>
    <t>Sallanches - Combloux - Megève</t>
  </si>
  <si>
    <t>Salon-de-Provence</t>
  </si>
  <si>
    <t>Sannois</t>
  </si>
  <si>
    <t>Sarcelles - Saint-Brice</t>
  </si>
  <si>
    <t>Sarrebourg</t>
  </si>
  <si>
    <t>Sarreguemines</t>
  </si>
  <si>
    <t>Sartrouville</t>
  </si>
  <si>
    <t>Sathonay - Rillieux</t>
  </si>
  <si>
    <t>Saumur</t>
  </si>
  <si>
    <t>Savenay</t>
  </si>
  <si>
    <t>Saverne</t>
  </si>
  <si>
    <t>Savigny-le-Temple - Nandy</t>
  </si>
  <si>
    <t>Savigny-sur-Orge</t>
  </si>
  <si>
    <t>Schirmeck - La Broque</t>
  </si>
  <si>
    <t>Seclin</t>
  </si>
  <si>
    <t>Sedan</t>
  </si>
  <si>
    <t>Sevran - Livry</t>
  </si>
  <si>
    <t>Sevran Beaudottes</t>
  </si>
  <si>
    <t>Sierentz</t>
  </si>
  <si>
    <t>Somain</t>
  </si>
  <si>
    <t>Sorgues - Châteauneuf-du-Pape</t>
  </si>
  <si>
    <t>Soultz-sous-Forêts</t>
  </si>
  <si>
    <t>Souppes - Château-Landon</t>
  </si>
  <si>
    <t>Stade de France Saint-Denis</t>
  </si>
  <si>
    <t>Stains La Cerisaie T11</t>
  </si>
  <si>
    <t>Sucé-sur-Erdre</t>
  </si>
  <si>
    <t>Suresnes Mont Valérien</t>
  </si>
  <si>
    <t>Surgères</t>
  </si>
  <si>
    <t>Survilliers - Fosses</t>
  </si>
  <si>
    <t>Sète</t>
  </si>
  <si>
    <t>Sèvres - Ville-d'Avray</t>
  </si>
  <si>
    <t>Sèvres Rive Gauche</t>
  </si>
  <si>
    <t>Sélestat</t>
  </si>
  <si>
    <t>Sérézin</t>
  </si>
  <si>
    <t>Tacoignières - Richebourg</t>
  </si>
  <si>
    <t>Tain-l'Hermitage - Tournon</t>
  </si>
  <si>
    <t>Tarare</t>
  </si>
  <si>
    <t>Tarascon sur Rhône</t>
  </si>
  <si>
    <t>Tarbes</t>
  </si>
  <si>
    <t>Tassin</t>
  </si>
  <si>
    <t>Taverny</t>
  </si>
  <si>
    <t>Templeuve</t>
  </si>
  <si>
    <t>Tergnier</t>
  </si>
  <si>
    <t>Thann</t>
  </si>
  <si>
    <t>Thaon</t>
  </si>
  <si>
    <t>Thionville</t>
  </si>
  <si>
    <t>Thomery</t>
  </si>
  <si>
    <t>Thonon-les-Bains</t>
  </si>
  <si>
    <t>Thun Le Paradis</t>
  </si>
  <si>
    <t>Tonneins</t>
  </si>
  <si>
    <t>Toul</t>
  </si>
  <si>
    <t>Tournan</t>
  </si>
  <si>
    <t>Tournus</t>
  </si>
  <si>
    <t>Toury</t>
  </si>
  <si>
    <t>Trappes</t>
  </si>
  <si>
    <t>Triel-sur-Seine</t>
  </si>
  <si>
    <t>Trilport</t>
  </si>
  <si>
    <t>Tulle</t>
  </si>
  <si>
    <t>Tullins Fures</t>
  </si>
  <si>
    <t>Uckange</t>
  </si>
  <si>
    <t>Urmatt</t>
  </si>
  <si>
    <t>Vaires - Torcy</t>
  </si>
  <si>
    <t>Val d'Argenteuil</t>
  </si>
  <si>
    <t>Val de Fontenay</t>
  </si>
  <si>
    <t>Val-de-Reuil</t>
  </si>
  <si>
    <t>Valdahon</t>
  </si>
  <si>
    <t>Valence</t>
  </si>
  <si>
    <t>Valenciennes</t>
  </si>
  <si>
    <t>Valmondois</t>
  </si>
  <si>
    <t>Valognes</t>
  </si>
  <si>
    <t>Vanves - Malakoff</t>
  </si>
  <si>
    <t>Varangéville - Saint-Nicolas</t>
  </si>
  <si>
    <t>Vauboyen</t>
  </si>
  <si>
    <t>Vaucelles</t>
  </si>
  <si>
    <t>Vaucresson</t>
  </si>
  <si>
    <t>Vaux-sur-Seine</t>
  </si>
  <si>
    <t>Verdun</t>
  </si>
  <si>
    <t>Vergèze - Codognan</t>
  </si>
  <si>
    <t>Verneuil-l'Étang</t>
  </si>
  <si>
    <t>Vernon - Giverny</t>
  </si>
  <si>
    <t>Vernouillet - Verneuil</t>
  </si>
  <si>
    <t>Versailles Chantiers</t>
  </si>
  <si>
    <t>Versailles Château Rive Gauche</t>
  </si>
  <si>
    <t>Versailles Rive Droite</t>
  </si>
  <si>
    <t>Vert Galant</t>
  </si>
  <si>
    <t>Vertaizon</t>
  </si>
  <si>
    <t>Vesoul</t>
  </si>
  <si>
    <t>Viarmes</t>
  </si>
  <si>
    <t>Vic-le-Comte</t>
  </si>
  <si>
    <t>Vichy</t>
  </si>
  <si>
    <t>Vienne</t>
  </si>
  <si>
    <t>Vigneux-sur-Seine</t>
  </si>
  <si>
    <t>Villabé</t>
  </si>
  <si>
    <t>Villars-les-Dombes</t>
  </si>
  <si>
    <t>Villefranche - Vernet-les-Bains</t>
  </si>
  <si>
    <t>Villefranche-de-Lauragais</t>
  </si>
  <si>
    <t>Villefranche-sur-Mer</t>
  </si>
  <si>
    <t>Villefranche-sur-Saône</t>
  </si>
  <si>
    <t>Villeneuve Triage</t>
  </si>
  <si>
    <t>Villeneuve-Loubet</t>
  </si>
  <si>
    <t>Villeneuve-Saint-Georges</t>
  </si>
  <si>
    <t>Villeneuve-la-Guyard</t>
  </si>
  <si>
    <t>Villeneuve-le-Roi</t>
  </si>
  <si>
    <t>Villennes-sur-Seine</t>
  </si>
  <si>
    <t>Villeparisis - Mitry le Neuf</t>
  </si>
  <si>
    <t>Villepinte</t>
  </si>
  <si>
    <t>Villepreux - Les Clayes</t>
  </si>
  <si>
    <t>Villers-Cotterêts</t>
  </si>
  <si>
    <t>Villetaneuse Université T11</t>
  </si>
  <si>
    <t>Villiers - Neauphle - Pontchartrain</t>
  </si>
  <si>
    <t>Villiers-le-Bel - Gonesse - Arnouville</t>
  </si>
  <si>
    <t>Villiers-sur-Marne - Le Plessis-Trévise</t>
  </si>
  <si>
    <t>Vinay</t>
  </si>
  <si>
    <t>Viroflay Rive Droite</t>
  </si>
  <si>
    <t>Viroflay Rive Gauche</t>
  </si>
  <si>
    <t>Viry-Châtillon</t>
  </si>
  <si>
    <t>Vitrolles Aéroport Marseille Provence</t>
  </si>
  <si>
    <t>Vitry-le-François</t>
  </si>
  <si>
    <t>Vitry-sur-Seine</t>
  </si>
  <si>
    <t>Vitré</t>
  </si>
  <si>
    <t>Voiron</t>
  </si>
  <si>
    <t>Voreppe</t>
  </si>
  <si>
    <t>Vénissieux</t>
  </si>
  <si>
    <t>Weyersheim</t>
  </si>
  <si>
    <t>Wingen-sur-Moder</t>
  </si>
  <si>
    <t>Wissembourg</t>
  </si>
  <si>
    <t>Ychoux</t>
  </si>
  <si>
    <t>Yerres</t>
  </si>
  <si>
    <t>Yvetot</t>
  </si>
  <si>
    <t>Saint Cyr T13</t>
  </si>
  <si>
    <t>Saint Germain T13</t>
  </si>
  <si>
    <t>Saint-Nom-la-Bretèche Forêt de Marly t13</t>
  </si>
  <si>
    <t>Échirolles</t>
  </si>
  <si>
    <t>Écouen - Ézanville</t>
  </si>
  <si>
    <t>Écully la Demi-Lune</t>
  </si>
  <si>
    <t>Égly</t>
  </si>
  <si>
    <t>Émerainville - Pontault-Combault</t>
  </si>
  <si>
    <t>Épernay</t>
  </si>
  <si>
    <t>Épernon</t>
  </si>
  <si>
    <t>Épinal</t>
  </si>
  <si>
    <t>Épinay - Villetaneuse</t>
  </si>
  <si>
    <t>Épinay - Villetaneuse T11</t>
  </si>
  <si>
    <t>Épinay-sur-Orge</t>
  </si>
  <si>
    <t>Épinay-sur-Seine</t>
  </si>
  <si>
    <t>Épinay-sur-Seine T11</t>
  </si>
  <si>
    <t>Épône - Mézières</t>
  </si>
  <si>
    <t>Éragny - Neuville</t>
  </si>
  <si>
    <t>Étampes</t>
  </si>
  <si>
    <t>Étaples - Le Touquet</t>
  </si>
  <si>
    <t>Étréchy</t>
  </si>
  <si>
    <t>Évian-les-Bains</t>
  </si>
  <si>
    <t>Évron</t>
  </si>
  <si>
    <t>Évry</t>
  </si>
  <si>
    <t>Évry - Courcouronnes</t>
  </si>
  <si>
    <t>C</t>
  </si>
  <si>
    <t>Abancourt</t>
  </si>
  <si>
    <t>Abbaretz</t>
  </si>
  <si>
    <t>Agay</t>
  </si>
  <si>
    <t>Agonac</t>
  </si>
  <si>
    <t>Aigrefeuille - Le Thou</t>
  </si>
  <si>
    <t>Aiguebelette-le-Lac</t>
  </si>
  <si>
    <t>Aiguebelle</t>
  </si>
  <si>
    <t>Aigueperse</t>
  </si>
  <si>
    <t>Aigues-Mortes</t>
  </si>
  <si>
    <t>Aiguillon</t>
  </si>
  <si>
    <t>Aillevillers</t>
  </si>
  <si>
    <t>Aimargues</t>
  </si>
  <si>
    <t>Aime - La Plagne</t>
  </si>
  <si>
    <t>Aixe-sur-Vienne</t>
  </si>
  <si>
    <t>Alaï</t>
  </si>
  <si>
    <t>Albens</t>
  </si>
  <si>
    <t>Alet-les-Bains</t>
  </si>
  <si>
    <t>Allassac</t>
  </si>
  <si>
    <t>Allenc</t>
  </si>
  <si>
    <t>Alleyras</t>
  </si>
  <si>
    <t>Ambazac</t>
  </si>
  <si>
    <t>Ambronay - Priay</t>
  </si>
  <si>
    <t>Anchamps</t>
  </si>
  <si>
    <t>Anché - Voulon</t>
  </si>
  <si>
    <t>Ancy-sur-Moselle</t>
  </si>
  <si>
    <t>Andelot</t>
  </si>
  <si>
    <t>Andrézieux</t>
  </si>
  <si>
    <t>Angers Maître École</t>
  </si>
  <si>
    <t>Angoulins sur Mer</t>
  </si>
  <si>
    <t>Anizy - Pinon</t>
  </si>
  <si>
    <t>Anor</t>
  </si>
  <si>
    <t>Anthéor Cap Roux</t>
  </si>
  <si>
    <t>Arbanats</t>
  </si>
  <si>
    <t>Arches</t>
  </si>
  <si>
    <t>Arenc Euroméditerranée</t>
  </si>
  <si>
    <t>Arengosse</t>
  </si>
  <si>
    <t>Arnage</t>
  </si>
  <si>
    <t>Ars-sur-Moselle</t>
  </si>
  <si>
    <t>Artix</t>
  </si>
  <si>
    <t>Arvant</t>
  </si>
  <si>
    <t>Ascq</t>
  </si>
  <si>
    <t>Aspres-sur-Buëch</t>
  </si>
  <si>
    <t>Assat</t>
  </si>
  <si>
    <t>Aubazines - Saint-Hilaire</t>
  </si>
  <si>
    <t>Aubie - Saint-Antoine</t>
  </si>
  <si>
    <t>Aubiet</t>
  </si>
  <si>
    <t>Aubigny-au-Bac</t>
  </si>
  <si>
    <t>Aubigné-Racan</t>
  </si>
  <si>
    <t>Auboué</t>
  </si>
  <si>
    <t>Aubrives</t>
  </si>
  <si>
    <t>Aubusson</t>
  </si>
  <si>
    <t>Audun-le-Roman</t>
  </si>
  <si>
    <t>Aulnat Aéroport</t>
  </si>
  <si>
    <t>Aumont-Aubrac</t>
  </si>
  <si>
    <t>Auneau</t>
  </si>
  <si>
    <t>Aurec</t>
  </si>
  <si>
    <t>Aurillac</t>
  </si>
  <si>
    <t>Autun</t>
  </si>
  <si>
    <t>Auvers-sur-Oise</t>
  </si>
  <si>
    <t>Avallon</t>
  </si>
  <si>
    <t>Avenay</t>
  </si>
  <si>
    <t>Avignonet</t>
  </si>
  <si>
    <t>Avion</t>
  </si>
  <si>
    <t>Avord</t>
  </si>
  <si>
    <t>Ax-les-Thermes</t>
  </si>
  <si>
    <t>Ay</t>
  </si>
  <si>
    <t>Aytré Plage</t>
  </si>
  <si>
    <t>Azerailles</t>
  </si>
  <si>
    <t>Babinière</t>
  </si>
  <si>
    <t>Baccarat</t>
  </si>
  <si>
    <t>Bagneaux-sur-Loing</t>
  </si>
  <si>
    <t>Bagnols - Chadenet</t>
  </si>
  <si>
    <t>Bagnols-sur-Cèze</t>
  </si>
  <si>
    <t>Baisieux</t>
  </si>
  <si>
    <t>Balbigny</t>
  </si>
  <si>
    <t>Balsièges Bourg</t>
  </si>
  <si>
    <t>Banassac - La Canourgue</t>
  </si>
  <si>
    <t>Bannalec</t>
  </si>
  <si>
    <t>Bantzenheim</t>
  </si>
  <si>
    <t>Banyuls-sur-Mer</t>
  </si>
  <si>
    <t>Barjac</t>
  </si>
  <si>
    <t>Baroncourt</t>
  </si>
  <si>
    <t>Barsac</t>
  </si>
  <si>
    <t>Bartenheim</t>
  </si>
  <si>
    <t>Bas - Monistrol</t>
  </si>
  <si>
    <t>Basse Indre - Saint-Herblain</t>
  </si>
  <si>
    <t>Bassens</t>
  </si>
  <si>
    <t>Batz-sur-Mer</t>
  </si>
  <si>
    <t>Baziège</t>
  </si>
  <si>
    <t>Beaucaire</t>
  </si>
  <si>
    <t>Beauvoir-sur-Niort</t>
  </si>
  <si>
    <t>Beauvoisin</t>
  </si>
  <si>
    <t>Bedous</t>
  </si>
  <si>
    <t>Beillant</t>
  </si>
  <si>
    <t>Bellac</t>
  </si>
  <si>
    <t>Belle-Isle - Bégard</t>
  </si>
  <si>
    <t>Bellenaves</t>
  </si>
  <si>
    <t>Belleville (Meurthe-et-Moselle)</t>
  </si>
  <si>
    <t>Belleville-sur-Vie</t>
  </si>
  <si>
    <t>Bellignat</t>
  </si>
  <si>
    <t>Belvezet</t>
  </si>
  <si>
    <t>Belvès</t>
  </si>
  <si>
    <t>Belz - Ploemel</t>
  </si>
  <si>
    <t>Bena-Fanès</t>
  </si>
  <si>
    <t>Bersac</t>
  </si>
  <si>
    <t>Bertrichamps</t>
  </si>
  <si>
    <t>Besançon Mouillère</t>
  </si>
  <si>
    <t>Beslé</t>
  </si>
  <si>
    <t>Bessay</t>
  </si>
  <si>
    <t>Betton</t>
  </si>
  <si>
    <t>Bidarray Pont Noblia</t>
  </si>
  <si>
    <t>Bidos</t>
  </si>
  <si>
    <t>Bischheim</t>
  </si>
  <si>
    <t>Bischoffsheim</t>
  </si>
  <si>
    <t>Bogny-sur-Meuse</t>
  </si>
  <si>
    <t>Boigneville</t>
  </si>
  <si>
    <t>Bois-d'Oingt - Légny</t>
  </si>
  <si>
    <t>Boissise-le-Roi</t>
  </si>
  <si>
    <t>Bolquère - Eyne</t>
  </si>
  <si>
    <t>Bonnemain</t>
  </si>
  <si>
    <t>Bonneval</t>
  </si>
  <si>
    <t>Bonson</t>
  </si>
  <si>
    <t>Bords</t>
  </si>
  <si>
    <t>Bouaye</t>
  </si>
  <si>
    <t>Boucau</t>
  </si>
  <si>
    <t>Boucoiran</t>
  </si>
  <si>
    <t>Boulazac</t>
  </si>
  <si>
    <t>Boulouris sur Mer</t>
  </si>
  <si>
    <t>Bourg-Bruche</t>
  </si>
  <si>
    <t>Bourg-Madame</t>
  </si>
  <si>
    <t>Bourgneuf-en-Retz</t>
  </si>
  <si>
    <t>Bournezeau</t>
  </si>
  <si>
    <t>Boussay - La Bruffière</t>
  </si>
  <si>
    <t>Bouthéon</t>
  </si>
  <si>
    <t>Boën</t>
  </si>
  <si>
    <t>Bram</t>
  </si>
  <si>
    <t>Brandérion</t>
  </si>
  <si>
    <t>Brassac-les-Mines - Sainte-Florine</t>
  </si>
  <si>
    <t>Breil-sur-Roya</t>
  </si>
  <si>
    <t>Breitenbach</t>
  </si>
  <si>
    <t>Bressuire</t>
  </si>
  <si>
    <t>Breteil</t>
  </si>
  <si>
    <t>Breteuil</t>
  </si>
  <si>
    <t>Breuil - Romain</t>
  </si>
  <si>
    <t>Briare</t>
  </si>
  <si>
    <t>Brignac</t>
  </si>
  <si>
    <t>Brioude</t>
  </si>
  <si>
    <t>Briouze</t>
  </si>
  <si>
    <t>Broons</t>
  </si>
  <si>
    <t>Bruges (Gironde)</t>
  </si>
  <si>
    <t>Bruyères</t>
  </si>
  <si>
    <t>Bruyères-sur-Oise</t>
  </si>
  <si>
    <t>Bueil</t>
  </si>
  <si>
    <t>Bugeat</t>
  </si>
  <si>
    <t>Buno - Gironville</t>
  </si>
  <si>
    <t>Busigny</t>
  </si>
  <si>
    <t>Bussac</t>
  </si>
  <si>
    <t>Busseau sur Creuse</t>
  </si>
  <si>
    <t>Bussière-Galant</t>
  </si>
  <si>
    <t>Buzy en Béarn</t>
  </si>
  <si>
    <t>Bègles</t>
  </si>
  <si>
    <t>Bédarieux</t>
  </si>
  <si>
    <t>Bédarrides</t>
  </si>
  <si>
    <t>Bénesse-Maremne</t>
  </si>
  <si>
    <t>Bénestroff</t>
  </si>
  <si>
    <t>Béning</t>
  </si>
  <si>
    <t>Cadaujac</t>
  </si>
  <si>
    <t>Calonne-Ricouart</t>
  </si>
  <si>
    <t>Cambo-les-Bains</t>
  </si>
  <si>
    <t>Campagnac - Saint-Geniez</t>
  </si>
  <si>
    <t>Cap-d'Ail</t>
  </si>
  <si>
    <t>Capvern</t>
  </si>
  <si>
    <t>Carhaix</t>
  </si>
  <si>
    <t>Carmaux</t>
  </si>
  <si>
    <t>Carnoules</t>
  </si>
  <si>
    <t>Carry-le-Rouet</t>
  </si>
  <si>
    <t>Casino Lacroix Laval</t>
  </si>
  <si>
    <t>Castelsarrasin</t>
  </si>
  <si>
    <t>Caudrot</t>
  </si>
  <si>
    <t>Caudry</t>
  </si>
  <si>
    <t>Caudéran - Mérignac</t>
  </si>
  <si>
    <t>Caulnes</t>
  </si>
  <si>
    <t>Caussade (Tarn-et-Garonne)</t>
  </si>
  <si>
    <t>Cavignac</t>
  </si>
  <si>
    <t>Ceilhes - Roqueredonde</t>
  </si>
  <si>
    <t>Cerbère</t>
  </si>
  <si>
    <t>Cercy-la-Tour</t>
  </si>
  <si>
    <t>Cerizay</t>
  </si>
  <si>
    <t>Cessieu</t>
  </si>
  <si>
    <t>Ceyzériat</t>
  </si>
  <si>
    <t>Chalais</t>
  </si>
  <si>
    <t>Chamborigaud</t>
  </si>
  <si>
    <t>Chamelet</t>
  </si>
  <si>
    <t>Chamousset</t>
  </si>
  <si>
    <t>Champagnole</t>
  </si>
  <si>
    <t>Champagné</t>
  </si>
  <si>
    <t>Champigneulles</t>
  </si>
  <si>
    <t>Champigny-sur-Yonne</t>
  </si>
  <si>
    <t>Champs - Saint-Bris</t>
  </si>
  <si>
    <t>Champtocé-sur-Loire</t>
  </si>
  <si>
    <t>Chanac</t>
  </si>
  <si>
    <t>Chantenay</t>
  </si>
  <si>
    <t>Chantonnay</t>
  </si>
  <si>
    <t>Chaponost</t>
  </si>
  <si>
    <t>Chaponval</t>
  </si>
  <si>
    <t>Chartrettes</t>
  </si>
  <si>
    <t>Chasseneuil-du-Poitou</t>
  </si>
  <si>
    <t>Chasseradès</t>
  </si>
  <si>
    <t>Chaulnes</t>
  </si>
  <si>
    <t>Chazay - Marcilly</t>
  </si>
  <si>
    <t>Chemilly - Appoigny</t>
  </si>
  <si>
    <t>Chenevières</t>
  </si>
  <si>
    <t>Chessy</t>
  </si>
  <si>
    <t>Chevaigné</t>
  </si>
  <si>
    <t>Chindrieux</t>
  </si>
  <si>
    <t>Chirac</t>
  </si>
  <si>
    <t>Chorges</t>
  </si>
  <si>
    <t>Châbons</t>
  </si>
  <si>
    <t>Château-Arnoux-Saint-Auban</t>
  </si>
  <si>
    <t>Château-Renault</t>
  </si>
  <si>
    <t>Château-du-Loir</t>
  </si>
  <si>
    <t>Château-l'Évêque</t>
  </si>
  <si>
    <t>Châteaubriant</t>
  </si>
  <si>
    <t>Châteaulin</t>
  </si>
  <si>
    <t>Châteauneuf - Bujaleuf</t>
  </si>
  <si>
    <t>Châteauneuf-sur-Charente</t>
  </si>
  <si>
    <t>Châteauneuf-sur-Cher</t>
  </si>
  <si>
    <t>Châtel-Censoir</t>
  </si>
  <si>
    <t>Châtelaillon-Plage</t>
  </si>
  <si>
    <t>Châtelaudren - Plouagat</t>
  </si>
  <si>
    <t>Châtillon d'Azergues</t>
  </si>
  <si>
    <t>Civrieux-d'Azergues</t>
  </si>
  <si>
    <t>Cize - Bolozon</t>
  </si>
  <si>
    <t>Clamecy</t>
  </si>
  <si>
    <t>Clelles - Mens</t>
  </si>
  <si>
    <t>Clermont La Rotonde</t>
  </si>
  <si>
    <t>Coarraze - Nay</t>
  </si>
  <si>
    <t>Cognac</t>
  </si>
  <si>
    <t>Collioure</t>
  </si>
  <si>
    <t>Collonges - Fontaines</t>
  </si>
  <si>
    <t>Colmar Mésanges</t>
  </si>
  <si>
    <t>Colmar Saint-Joseph</t>
  </si>
  <si>
    <t>Comines</t>
  </si>
  <si>
    <t>Commentry</t>
  </si>
  <si>
    <t>Compans</t>
  </si>
  <si>
    <t>Conches</t>
  </si>
  <si>
    <t>Condat - Le Lardin</t>
  </si>
  <si>
    <t>Conflans - Jarny</t>
  </si>
  <si>
    <t>Conlie</t>
  </si>
  <si>
    <t>Connerré - Beillé</t>
  </si>
  <si>
    <t>Contrexéville</t>
  </si>
  <si>
    <t>Cordemais</t>
  </si>
  <si>
    <t>Cordes - Vindrac</t>
  </si>
  <si>
    <t>Cornil</t>
  </si>
  <si>
    <t>Corps-Nuds</t>
  </si>
  <si>
    <t>Corrèze</t>
  </si>
  <si>
    <t>Corseul - Languenan</t>
  </si>
  <si>
    <t>Couffoulens - Leuc</t>
  </si>
  <si>
    <t>Couilly - Saint-Germain - Quincy</t>
  </si>
  <si>
    <t>Coulanges-sur-Yonne</t>
  </si>
  <si>
    <t>Courcelles-sur-Nied</t>
  </si>
  <si>
    <t>Coursan</t>
  </si>
  <si>
    <t>Courthézon</t>
  </si>
  <si>
    <t>Couze</t>
  </si>
  <si>
    <t>Couzon-au-Mont-d'Or</t>
  </si>
  <si>
    <t>Couëron</t>
  </si>
  <si>
    <t>Cravant - Bazarnes</t>
  </si>
  <si>
    <t>Crest</t>
  </si>
  <si>
    <t>Crissé</t>
  </si>
  <si>
    <t>Croix - Wasquehal</t>
  </si>
  <si>
    <t>Croix Sainte</t>
  </si>
  <si>
    <t>Croix du Prince</t>
  </si>
  <si>
    <t>Crépieux la Pape</t>
  </si>
  <si>
    <t>Crêches-sur-Saône</t>
  </si>
  <si>
    <t>Cubzac-les-Ponts</t>
  </si>
  <si>
    <t>Cuers - Pierrefeu</t>
  </si>
  <si>
    <t>Cugand</t>
  </si>
  <si>
    <t>Culmont - Chalindrey</t>
  </si>
  <si>
    <t>Dachstein</t>
  </si>
  <si>
    <t>Dambach-la-Ville</t>
  </si>
  <si>
    <t>Dangé-Saint-Romain</t>
  </si>
  <si>
    <t>Dannemarie</t>
  </si>
  <si>
    <t>Dardilly Le Jubin</t>
  </si>
  <si>
    <t>Dardilly Les Mouilles</t>
  </si>
  <si>
    <t>Decize</t>
  </si>
  <si>
    <t>Delle</t>
  </si>
  <si>
    <t>Denain</t>
  </si>
  <si>
    <t>Deville</t>
  </si>
  <si>
    <t>Die</t>
  </si>
  <si>
    <t>Diemeringen</t>
  </si>
  <si>
    <t>Dieulouard</t>
  </si>
  <si>
    <t>Digoin</t>
  </si>
  <si>
    <t>Dijon Porte Neuve</t>
  </si>
  <si>
    <t>Dinan</t>
  </si>
  <si>
    <t>Dingé</t>
  </si>
  <si>
    <t>Dirinon</t>
  </si>
  <si>
    <t>Dissay</t>
  </si>
  <si>
    <t>Dives - Cabourg</t>
  </si>
  <si>
    <t>Domfront</t>
  </si>
  <si>
    <t>Dommartin - Lissieu</t>
  </si>
  <si>
    <t>Dompierre - Sept Fons</t>
  </si>
  <si>
    <t>Donges</t>
  </si>
  <si>
    <t>Donzère</t>
  </si>
  <si>
    <t>Dorlisheim</t>
  </si>
  <si>
    <t>Dormans</t>
  </si>
  <si>
    <t>Drap - Cantaron</t>
  </si>
  <si>
    <t>Drefféac</t>
  </si>
  <si>
    <t>Drusenheim</t>
  </si>
  <si>
    <t>Duppigheim</t>
  </si>
  <si>
    <t>Durtol - Nohanent</t>
  </si>
  <si>
    <t>Ebersheim</t>
  </si>
  <si>
    <t>Eichhoffen</t>
  </si>
  <si>
    <t>Einvaux</t>
  </si>
  <si>
    <t>Elne</t>
  </si>
  <si>
    <t>Embrun</t>
  </si>
  <si>
    <t>Entraigues-sur-la-Sorgue</t>
  </si>
  <si>
    <t>Epfig</t>
  </si>
  <si>
    <t>Erdre Active</t>
  </si>
  <si>
    <t>Err</t>
  </si>
  <si>
    <t>Escalquens</t>
  </si>
  <si>
    <t>Espéraza</t>
  </si>
  <si>
    <t>Estavar</t>
  </si>
  <si>
    <t>Estressin</t>
  </si>
  <si>
    <t>Eymoutiers Vassivière</t>
  </si>
  <si>
    <t>Fegersheim - Lipsheim</t>
  </si>
  <si>
    <t>Felletin</t>
  </si>
  <si>
    <t>Feyzin</t>
  </si>
  <si>
    <t>Flaxlanden</t>
  </si>
  <si>
    <t>Flers</t>
  </si>
  <si>
    <t>Fleurieux-sur-l'Arbresle</t>
  </si>
  <si>
    <t>Folligny</t>
  </si>
  <si>
    <t>Fons - Saint-Mamert</t>
  </si>
  <si>
    <t>Font-Romeu-Odeillo-Via</t>
  </si>
  <si>
    <t>Fontaine-le-Port</t>
  </si>
  <si>
    <t>Fontenoy-sur-Moselle</t>
  </si>
  <si>
    <t>Fontpédrouse Saint-Thomas les Bains</t>
  </si>
  <si>
    <t>Fors</t>
  </si>
  <si>
    <t>Fos-sur-Mer</t>
  </si>
  <si>
    <t>Fouday</t>
  </si>
  <si>
    <t>Foug</t>
  </si>
  <si>
    <t>Fougeray - Langon</t>
  </si>
  <si>
    <t>Fougeré</t>
  </si>
  <si>
    <t>Fraisses - Unieux</t>
  </si>
  <si>
    <t>Franchet d'Esperey</t>
  </si>
  <si>
    <t>Francheville</t>
  </si>
  <si>
    <t>Fromental</t>
  </si>
  <si>
    <t>Frontenex</t>
  </si>
  <si>
    <t>Frouard</t>
  </si>
  <si>
    <t>Fumay</t>
  </si>
  <si>
    <t>Futuroscope</t>
  </si>
  <si>
    <t>Fépin</t>
  </si>
  <si>
    <t>Gadagne</t>
  </si>
  <si>
    <t>Gallargues</t>
  </si>
  <si>
    <t>Gallieni Cancéropôle</t>
  </si>
  <si>
    <t>Gan</t>
  </si>
  <si>
    <t>Gandrange - Amnéville</t>
  </si>
  <si>
    <t>Gannat</t>
  </si>
  <si>
    <t>Gardonne</t>
  </si>
  <si>
    <t>Gauriaguet</t>
  </si>
  <si>
    <t>Geispolsheim</t>
  </si>
  <si>
    <t>Germaine</t>
  </si>
  <si>
    <t>Gertwiller</t>
  </si>
  <si>
    <t>Gerzat</t>
  </si>
  <si>
    <t>Gestel</t>
  </si>
  <si>
    <t>Gevrey-Chambertin</t>
  </si>
  <si>
    <t>Gien</t>
  </si>
  <si>
    <t>Gilley</t>
  </si>
  <si>
    <t>Gimont Cahuzac</t>
  </si>
  <si>
    <t>Gironde</t>
  </si>
  <si>
    <t>Givet</t>
  </si>
  <si>
    <t>Givors Canal</t>
  </si>
  <si>
    <t>Gièvres</t>
  </si>
  <si>
    <t>Gonfaron</t>
  </si>
  <si>
    <t>Gorges</t>
  </si>
  <si>
    <t>Gourdon</t>
  </si>
  <si>
    <t>Goxwiller</t>
  </si>
  <si>
    <t>Graffenstaden</t>
  </si>
  <si>
    <t>Gragnague</t>
  </si>
  <si>
    <t>Grand-Combe La Pise</t>
  </si>
  <si>
    <t>Grandvillars</t>
  </si>
  <si>
    <t>Grigny Le Sablon</t>
  </si>
  <si>
    <t>Groisy - Thorens - La Caille</t>
  </si>
  <si>
    <t>Grésy-sur-Aix</t>
  </si>
  <si>
    <t>Grésy-sur-Isère</t>
  </si>
  <si>
    <t>Guimiliau</t>
  </si>
  <si>
    <t>Gundershoffen</t>
  </si>
  <si>
    <t>Gunsbach - Griesbach</t>
  </si>
  <si>
    <t>Guérard - La Celle-sur-Morin</t>
  </si>
  <si>
    <t>Guéret</t>
  </si>
  <si>
    <t>Guéthary</t>
  </si>
  <si>
    <t>Génolhac</t>
  </si>
  <si>
    <t>Générac</t>
  </si>
  <si>
    <t>Halsou - Larressore</t>
  </si>
  <si>
    <t>Hatrize</t>
  </si>
  <si>
    <t>Haubourdin</t>
  </si>
  <si>
    <t>Hautmont</t>
  </si>
  <si>
    <t>Hayange</t>
  </si>
  <si>
    <t>Haybes</t>
  </si>
  <si>
    <t>Heiligenberg - Mollkirch</t>
  </si>
  <si>
    <t>Hennebont</t>
  </si>
  <si>
    <t>Hesdin</t>
  </si>
  <si>
    <t>Hirson</t>
  </si>
  <si>
    <t>Hoelschloch - Surbourg </t>
  </si>
  <si>
    <t>Hoffen</t>
  </si>
  <si>
    <t>Hombourg-Haut</t>
  </si>
  <si>
    <t>Homécourt</t>
  </si>
  <si>
    <t>Houdemont</t>
  </si>
  <si>
    <t>Hundling</t>
  </si>
  <si>
    <t>Hunspach</t>
  </si>
  <si>
    <t>Héricy</t>
  </si>
  <si>
    <t>Hœnheim Tram</t>
  </si>
  <si>
    <t>Igney</t>
  </si>
  <si>
    <t>Igney - Avricourt</t>
  </si>
  <si>
    <t>Ille-sur-Têt</t>
  </si>
  <si>
    <t>Illfurth</t>
  </si>
  <si>
    <t>Imphy</t>
  </si>
  <si>
    <t>Ingersheim Cité Scolaire</t>
  </si>
  <si>
    <t>Ingrandes sur Loire</t>
  </si>
  <si>
    <t>Ingrandes sur Vienne</t>
  </si>
  <si>
    <t>Irigny Yvours</t>
  </si>
  <si>
    <t>Is-sur-Tille</t>
  </si>
  <si>
    <t>Isles - Armentières - Congis</t>
  </si>
  <si>
    <t>Issé</t>
  </si>
  <si>
    <t>Istres</t>
  </si>
  <si>
    <t>Iteuil</t>
  </si>
  <si>
    <t>Jarnac</t>
  </si>
  <si>
    <t>Jarrie - Vizille</t>
  </si>
  <si>
    <t>Jarville-la-Malgrange</t>
  </si>
  <si>
    <t>Jaunay-Clan</t>
  </si>
  <si>
    <t>Jeumont</t>
  </si>
  <si>
    <t>Joigny-sur-Meuse</t>
  </si>
  <si>
    <t>Joinville</t>
  </si>
  <si>
    <t>Joncet</t>
  </si>
  <si>
    <t>Jonchery-sur-Vesle</t>
  </si>
  <si>
    <t>Jonzac</t>
  </si>
  <si>
    <t>Jœuf</t>
  </si>
  <si>
    <t>Kalhausen</t>
  </si>
  <si>
    <t>Ker Lann</t>
  </si>
  <si>
    <t>Kerhostin</t>
  </si>
  <si>
    <t>Kerhuon</t>
  </si>
  <si>
    <t>Kilstett</t>
  </si>
  <si>
    <t>Kogenheim</t>
  </si>
  <si>
    <t>Kurtzenhouse</t>
  </si>
  <si>
    <t>L'Aiguille</t>
  </si>
  <si>
    <t>L'Argentière Les Écrins</t>
  </si>
  <si>
    <t>L'Estaque</t>
  </si>
  <si>
    <t>L'Herbergement - Les Brouzils</t>
  </si>
  <si>
    <t>L'Hermitage - Mordelles</t>
  </si>
  <si>
    <t>L'Hôpital-du-Grosbois</t>
  </si>
  <si>
    <t>L'Isthme</t>
  </si>
  <si>
    <t>La Bachellerie</t>
  </si>
  <si>
    <t>La Barasse</t>
  </si>
  <si>
    <t>La Bastide - Saint-Laurent-les-Bains</t>
  </si>
  <si>
    <t>La Baule Les Pins</t>
  </si>
  <si>
    <t>La Bernerie-en-Retz</t>
  </si>
  <si>
    <t>La Bohalle</t>
  </si>
  <si>
    <t>La Brillanne - Oraison</t>
  </si>
  <si>
    <t>La Brohinière</t>
  </si>
  <si>
    <t>La Chaize-le-Vicomte</t>
  </si>
  <si>
    <t>La Chapelle Aulnay</t>
  </si>
  <si>
    <t>La Chapelle Centre</t>
  </si>
  <si>
    <t>La Coquille</t>
  </si>
  <si>
    <t>La Couronne Carro</t>
  </si>
  <si>
    <t>La Crau</t>
  </si>
  <si>
    <t>La Croix de Méan</t>
  </si>
  <si>
    <t>La Crèche</t>
  </si>
  <si>
    <t>La Forest-Landerneau</t>
  </si>
  <si>
    <t>La Fouillouse</t>
  </si>
  <si>
    <t>La Frayère</t>
  </si>
  <si>
    <t>La Fresnais</t>
  </si>
  <si>
    <t>La Gorp</t>
  </si>
  <si>
    <t>La Gouesnière - Cancale - Saint-Méloir-des-Ondes</t>
  </si>
  <si>
    <t>La Grande-Paroisse</t>
  </si>
  <si>
    <t>La Grave d'Ambarès</t>
  </si>
  <si>
    <t>La Guierche</t>
  </si>
  <si>
    <t>La Haie-Fouassière</t>
  </si>
  <si>
    <t>La Hisse</t>
  </si>
  <si>
    <t>La Hutte - Coulombiers</t>
  </si>
  <si>
    <t>La Jarrie</t>
  </si>
  <si>
    <t>La Jonchère</t>
  </si>
  <si>
    <t>La Levade</t>
  </si>
  <si>
    <t>La Madeleine</t>
  </si>
  <si>
    <t>La Meyze</t>
  </si>
  <si>
    <t>La Mothe-Achard</t>
  </si>
  <si>
    <t>La Mothe-Saint-Héray</t>
  </si>
  <si>
    <t>La Méaugon</t>
  </si>
  <si>
    <t>La Ménitré</t>
  </si>
  <si>
    <t>La Penne-sur-Huveaune</t>
  </si>
  <si>
    <t>La Pomme</t>
  </si>
  <si>
    <t>La Porcherie</t>
  </si>
  <si>
    <t>La Possonnière</t>
  </si>
  <si>
    <t>La Poterie</t>
  </si>
  <si>
    <t>La Redonne Ensuès</t>
  </si>
  <si>
    <t>La Ricamarie</t>
  </si>
  <si>
    <t>La Rivière de Mansac</t>
  </si>
  <si>
    <t>La Roche (Finistère)</t>
  </si>
  <si>
    <t>La Rochelle Porte Dauphine</t>
  </si>
  <si>
    <t>La Suze</t>
  </si>
  <si>
    <t>La Tricherie</t>
  </si>
  <si>
    <t>La Trinité Victor</t>
  </si>
  <si>
    <t>La Villette Saint-Prest</t>
  </si>
  <si>
    <t>La Wantzenau</t>
  </si>
  <si>
    <t>Labenne</t>
  </si>
  <si>
    <t>Labouheyre</t>
  </si>
  <si>
    <t>Labège Village</t>
  </si>
  <si>
    <t>Lacelle (Corrèze)</t>
  </si>
  <si>
    <t>Lacourtensourt</t>
  </si>
  <si>
    <t>Lafarge</t>
  </si>
  <si>
    <t>Laguépie</t>
  </si>
  <si>
    <t>Laifour</t>
  </si>
  <si>
    <t>Laigné - Saint-Gervais</t>
  </si>
  <si>
    <t>Laillé</t>
  </si>
  <si>
    <t>Lalinde</t>
  </si>
  <si>
    <t>Lamanon</t>
  </si>
  <si>
    <t>Lamonzie-Saint-Martin</t>
  </si>
  <si>
    <t>Lamothe-Landerron</t>
  </si>
  <si>
    <t>Lamothe-Montravel</t>
  </si>
  <si>
    <t>Lamure-sur-Azergues</t>
  </si>
  <si>
    <t>Landaul - Mendon</t>
  </si>
  <si>
    <t>Landrecies</t>
  </si>
  <si>
    <t>Landry</t>
  </si>
  <si>
    <t>Landébia</t>
  </si>
  <si>
    <t>Landévant</t>
  </si>
  <si>
    <t>Langeac</t>
  </si>
  <si>
    <t>Langogne</t>
  </si>
  <si>
    <t>Langres</t>
  </si>
  <si>
    <t>Lannemezan</t>
  </si>
  <si>
    <t>Lapeyrouse</t>
  </si>
  <si>
    <t>Laragne</t>
  </si>
  <si>
    <t>Lardenne</t>
  </si>
  <si>
    <t>Laroque</t>
  </si>
  <si>
    <t>Laroquebrou</t>
  </si>
  <si>
    <t>Lathus</t>
  </si>
  <si>
    <t>Latour-de-Carol - Enveitg</t>
  </si>
  <si>
    <t>Lauterbourg</t>
  </si>
  <si>
    <t>Lavaufranche</t>
  </si>
  <si>
    <t>Lavaveix-les-Mines</t>
  </si>
  <si>
    <t>Lavoûte-sur-Loire</t>
  </si>
  <si>
    <t>Le Bosquet</t>
  </si>
  <si>
    <t>Le Bouscat -  Sainte-Germaine</t>
  </si>
  <si>
    <t>Le Bousquet-d'Orb</t>
  </si>
  <si>
    <t>Le Breuil-sur-Couze</t>
  </si>
  <si>
    <t>Le Bruel</t>
  </si>
  <si>
    <t>Le Bugue</t>
  </si>
  <si>
    <t>Le Buisson</t>
  </si>
  <si>
    <t>Le Burg</t>
  </si>
  <si>
    <t>Le Cailar</t>
  </si>
  <si>
    <t>Le Cateau</t>
  </si>
  <si>
    <t>Le Cellier</t>
  </si>
  <si>
    <t>Le Chambon-Feugerolles</t>
  </si>
  <si>
    <t>Le Coteau</t>
  </si>
  <si>
    <t>Le Coudray-Montceaux</t>
  </si>
  <si>
    <t>Le Croisic</t>
  </si>
  <si>
    <t>Le Dorat</t>
  </si>
  <si>
    <t>Le Dramont</t>
  </si>
  <si>
    <t>Le Genest</t>
  </si>
  <si>
    <t>Le Grand-Lemps</t>
  </si>
  <si>
    <t>Le Lioran</t>
  </si>
  <si>
    <t>Le Luc - Le Cannet</t>
  </si>
  <si>
    <t>Le Molay-Littry</t>
  </si>
  <si>
    <t>Le Monastier</t>
  </si>
  <si>
    <t>Le Plessis Chênet</t>
  </si>
  <si>
    <t>Le Pont-de-Claix</t>
  </si>
  <si>
    <t>Le Pouliguen</t>
  </si>
  <si>
    <t>Le Soler</t>
  </si>
  <si>
    <t>Le TOEC</t>
  </si>
  <si>
    <t>Le Theil-de-Bretagne</t>
  </si>
  <si>
    <t>Le Thor</t>
  </si>
  <si>
    <t>Le Trayas</t>
  </si>
  <si>
    <t>Le Tréport - Mers-les-Bains</t>
  </si>
  <si>
    <t>Le Verdon</t>
  </si>
  <si>
    <t>Le Vieux Briollay</t>
  </si>
  <si>
    <t>Les Abrets - Fitilieu</t>
  </si>
  <si>
    <t>Les Bardys</t>
  </si>
  <si>
    <t>Les Cabrils</t>
  </si>
  <si>
    <t>Les Deux Jumeaux</t>
  </si>
  <si>
    <t>Les Eyzies</t>
  </si>
  <si>
    <t>Les Flachères</t>
  </si>
  <si>
    <t>Les Lacs</t>
  </si>
  <si>
    <t>Les Moutiers-en-Retz</t>
  </si>
  <si>
    <t>Les Ormes</t>
  </si>
  <si>
    <t>Les Ramassiers</t>
  </si>
  <si>
    <t>Les Rosiers-sur-Loire</t>
  </si>
  <si>
    <t>Les Sables Blancs</t>
  </si>
  <si>
    <t>Les Salelles</t>
  </si>
  <si>
    <t>Les Versannes</t>
  </si>
  <si>
    <t>Les Échets</t>
  </si>
  <si>
    <t>Les Églisottes</t>
  </si>
  <si>
    <t>Lesparre</t>
  </si>
  <si>
    <t>Leucate La Franqui</t>
  </si>
  <si>
    <t>Lexos</t>
  </si>
  <si>
    <t>Lezoux</t>
  </si>
  <si>
    <t>Ligugé</t>
  </si>
  <si>
    <t>Limersheim</t>
  </si>
  <si>
    <t>Limeyrat</t>
  </si>
  <si>
    <t>Limoges Montjovis</t>
  </si>
  <si>
    <t>Limoux</t>
  </si>
  <si>
    <t>Limoux Flassian</t>
  </si>
  <si>
    <t>Lingolsheim</t>
  </si>
  <si>
    <t>Lisle-sur-Tarn</t>
  </si>
  <si>
    <t>Liverdun</t>
  </si>
  <si>
    <t>Livron</t>
  </si>
  <si>
    <t>Livry-sur-Seine</t>
  </si>
  <si>
    <t>Logelbach</t>
  </si>
  <si>
    <t>Longueil-Sainte-Marie</t>
  </si>
  <si>
    <t>Longuyon</t>
  </si>
  <si>
    <t>Loos lez Lille</t>
  </si>
  <si>
    <t>Loriol</t>
  </si>
  <si>
    <t>Louhans</t>
  </si>
  <si>
    <t>Loulay</t>
  </si>
  <si>
    <t>Louroux-de-Bouble</t>
  </si>
  <si>
    <t>Louverné</t>
  </si>
  <si>
    <t>Luc</t>
  </si>
  <si>
    <t>Luc-en-Diois</t>
  </si>
  <si>
    <t>Ludon</t>
  </si>
  <si>
    <t>Ludres</t>
  </si>
  <si>
    <t>Lunas</t>
  </si>
  <si>
    <t>Lunel-Viel</t>
  </si>
  <si>
    <t>Lurbe-Saint-Christau</t>
  </si>
  <si>
    <t>Lus-la-Croix-Haute</t>
  </si>
  <si>
    <t>Lusignan</t>
  </si>
  <si>
    <t>Lussac-les-Châteaux</t>
  </si>
  <si>
    <t>Luttenbach-près-Munster</t>
  </si>
  <si>
    <t>Lutzelbourg</t>
  </si>
  <si>
    <t>Luxé</t>
  </si>
  <si>
    <t>Luzy</t>
  </si>
  <si>
    <t>Luçon</t>
  </si>
  <si>
    <t>Lépin-le-Lac - La Bauche</t>
  </si>
  <si>
    <t>Lérouville</t>
  </si>
  <si>
    <t>Lézignan-Corbières</t>
  </si>
  <si>
    <t>Macau</t>
  </si>
  <si>
    <t>Machecoul</t>
  </si>
  <si>
    <t>Machilly</t>
  </si>
  <si>
    <t>Magalas</t>
  </si>
  <si>
    <t>Magland</t>
  </si>
  <si>
    <t>Magnac - Vicq</t>
  </si>
  <si>
    <t>Magneux - Courlandon</t>
  </si>
  <si>
    <t>Mailly-la-Ville</t>
  </si>
  <si>
    <t>Malansac</t>
  </si>
  <si>
    <t>Malaunay - Le Houlme</t>
  </si>
  <si>
    <t>Mandelieu-la-Napoule</t>
  </si>
  <si>
    <t>Manosque - Gréoux-les-Bains</t>
  </si>
  <si>
    <t>Marbache</t>
  </si>
  <si>
    <t>Mareil-Marly</t>
  </si>
  <si>
    <t>Mareil-sur-Mauldre</t>
  </si>
  <si>
    <t>Margaux</t>
  </si>
  <si>
    <t>Marienthal</t>
  </si>
  <si>
    <t>Marigny</t>
  </si>
  <si>
    <t>Marle sur Serre</t>
  </si>
  <si>
    <t>Marlieux - Châtillon</t>
  </si>
  <si>
    <t>Maromme</t>
  </si>
  <si>
    <t>Marquixanes</t>
  </si>
  <si>
    <t>Marsac (Dordogne)</t>
  </si>
  <si>
    <t>Marseillan Plage</t>
  </si>
  <si>
    <t>Martigné-Ferchaud</t>
  </si>
  <si>
    <t>Martigues</t>
  </si>
  <si>
    <t>Marvejols</t>
  </si>
  <si>
    <t>Masseret</t>
  </si>
  <si>
    <t>Massiac - Blesle</t>
  </si>
  <si>
    <t>Massérac</t>
  </si>
  <si>
    <t>Matzenheim</t>
  </si>
  <si>
    <t>Maurs</t>
  </si>
  <si>
    <t>Mauves-sur-Loire</t>
  </si>
  <si>
    <t>Mauzac</t>
  </si>
  <si>
    <t>Mauzens-et-Miremont</t>
  </si>
  <si>
    <t>Mauzé</t>
  </si>
  <si>
    <t>Mayet</t>
  </si>
  <si>
    <t>Mazamet</t>
  </si>
  <si>
    <t>Mende</t>
  </si>
  <si>
    <t>Mertzwiller</t>
  </si>
  <si>
    <t>Messein</t>
  </si>
  <si>
    <t>Metz Nord</t>
  </si>
  <si>
    <t>Metzeral</t>
  </si>
  <si>
    <t>Meymac</t>
  </si>
  <si>
    <t>Meyrargues</t>
  </si>
  <si>
    <t>Mignaloux - Nouaillé</t>
  </si>
  <si>
    <t>Milhac-d'Auberoche</t>
  </si>
  <si>
    <t>Milhaud</t>
  </si>
  <si>
    <t>Millas</t>
  </si>
  <si>
    <t>Millau</t>
  </si>
  <si>
    <t>Miniac</t>
  </si>
  <si>
    <t>Mionnay</t>
  </si>
  <si>
    <t>Mohon</t>
  </si>
  <si>
    <t>Moissac</t>
  </si>
  <si>
    <t>Monestier-de-Clermont</t>
  </si>
  <si>
    <t>Monistrol-d'Allier</t>
  </si>
  <si>
    <t>Monsempron-Libos</t>
  </si>
  <si>
    <t>Mont-Dauphin - Guillestre</t>
  </si>
  <si>
    <t>Mont-Louis - La Cabanasse</t>
  </si>
  <si>
    <t>Mont-sur-Meurthe</t>
  </si>
  <si>
    <t>Montaignac-Saint-Hippolyte</t>
  </si>
  <si>
    <t>Montaigut-le-Blanc</t>
  </si>
  <si>
    <t>Montaudran</t>
  </si>
  <si>
    <t>Montaut - Bétharram</t>
  </si>
  <si>
    <t>Montbizot</t>
  </si>
  <si>
    <t>Montbrison</t>
  </si>
  <si>
    <t>Montceau-les-Mines</t>
  </si>
  <si>
    <t>Montchanin</t>
  </si>
  <si>
    <t>Montendre</t>
  </si>
  <si>
    <t>Monteux</t>
  </si>
  <si>
    <t>Montfavet</t>
  </si>
  <si>
    <t>Montfort-le-Gesnois</t>
  </si>
  <si>
    <t>Montgeroult - Courcelles</t>
  </si>
  <si>
    <t>Montlaur</t>
  </si>
  <si>
    <t>Montluçon Rimard</t>
  </si>
  <si>
    <t>Montmoreau</t>
  </si>
  <si>
    <t>Montmorillon</t>
  </si>
  <si>
    <t>Montmédy</t>
  </si>
  <si>
    <t>Montoir-de-Bretagne</t>
  </si>
  <si>
    <t>Montpaon</t>
  </si>
  <si>
    <t>Montrabé</t>
  </si>
  <si>
    <t>Montreuil (Pas-de-Calais)</t>
  </si>
  <si>
    <t>Montreuil-Bellay</t>
  </si>
  <si>
    <t>Montreux-Vieux</t>
  </si>
  <si>
    <t>Montrichard</t>
  </si>
  <si>
    <t>Montrond-les-Bains</t>
  </si>
  <si>
    <t>Montry - Condé</t>
  </si>
  <si>
    <t>Montsûrs</t>
  </si>
  <si>
    <t>Monéteau - Gurgy</t>
  </si>
  <si>
    <t>Morannes</t>
  </si>
  <si>
    <t>Morez</t>
  </si>
  <si>
    <t>Morhange</t>
  </si>
  <si>
    <t>Morières-lès-Avignon</t>
  </si>
  <si>
    <t>Mothern</t>
  </si>
  <si>
    <t>Motteville</t>
  </si>
  <si>
    <t>Moulis - Listrac</t>
  </si>
  <si>
    <t>Mouroux</t>
  </si>
  <si>
    <t>Moyeuvre-Grande</t>
  </si>
  <si>
    <t>Muhlbach-sur-Munster</t>
  </si>
  <si>
    <t>Muizon</t>
  </si>
  <si>
    <t>Mullerhof</t>
  </si>
  <si>
    <t>Munchhausen</t>
  </si>
  <si>
    <t>Mundolsheim</t>
  </si>
  <si>
    <t>Munster Badischhof</t>
  </si>
  <si>
    <t>Murat</t>
  </si>
  <si>
    <t>Ménil Flin</t>
  </si>
  <si>
    <t>Mérenvielle</t>
  </si>
  <si>
    <t>Mérignac Arlac</t>
  </si>
  <si>
    <t>Mézériat</t>
  </si>
  <si>
    <t>Naintré Les Barres</t>
  </si>
  <si>
    <t>Najac</t>
  </si>
  <si>
    <t>Nantiat</t>
  </si>
  <si>
    <t>Nançois - Tronville</t>
  </si>
  <si>
    <t>Neau</t>
  </si>
  <si>
    <t>Nerpuy</t>
  </si>
  <si>
    <t>Neufchâteau</t>
  </si>
  <si>
    <t>Neussargues</t>
  </si>
  <si>
    <t>Neuves-Maisons</t>
  </si>
  <si>
    <t>Neuvic</t>
  </si>
  <si>
    <t>Neuville-sur-Sarthe</t>
  </si>
  <si>
    <t>Nevers Le Banlay</t>
  </si>
  <si>
    <t>Nexon</t>
  </si>
  <si>
    <t>Nice Pont Michel</t>
  </si>
  <si>
    <t>Nieul</t>
  </si>
  <si>
    <t>Niolon</t>
  </si>
  <si>
    <t>Niversac</t>
  </si>
  <si>
    <t>Nogent-sur-Vernisson</t>
  </si>
  <si>
    <t>Notre-Dame de Briançon</t>
  </si>
  <si>
    <t>Nouzonville</t>
  </si>
  <si>
    <t>Noyen</t>
  </si>
  <si>
    <t>Nozières - Brignon</t>
  </si>
  <si>
    <t>Nurieux</t>
  </si>
  <si>
    <t>Nyer</t>
  </si>
  <si>
    <t>Négrondes</t>
  </si>
  <si>
    <t>Nézel - Aulnay</t>
  </si>
  <si>
    <t>Nœux-les-Mines</t>
  </si>
  <si>
    <t>Objat</t>
  </si>
  <si>
    <t>Oermingen</t>
  </si>
  <si>
    <t>Ogeu-les-Bains</t>
  </si>
  <si>
    <t>Olette - Canaveilles les Bains</t>
  </si>
  <si>
    <t>Olonne-sur-Mer</t>
  </si>
  <si>
    <t>Oloron-Sainte-Marie</t>
  </si>
  <si>
    <t>Ondres</t>
  </si>
  <si>
    <t>Onville</t>
  </si>
  <si>
    <t>Orgon</t>
  </si>
  <si>
    <t>Ossès - Saint-Martin-d'Arrossa</t>
  </si>
  <si>
    <t>Osséja</t>
  </si>
  <si>
    <t>Oudon</t>
  </si>
  <si>
    <t>Oyonnax</t>
  </si>
  <si>
    <t>Pagny-sur-Meuse</t>
  </si>
  <si>
    <t>Paimpol</t>
  </si>
  <si>
    <t>Pamproux</t>
  </si>
  <si>
    <t>Parempuyre</t>
  </si>
  <si>
    <t>Parent - Coudes - Champeix</t>
  </si>
  <si>
    <t>Parsac - Gouzon</t>
  </si>
  <si>
    <t>Pas des Lanciers</t>
  </si>
  <si>
    <t>Pauillac</t>
  </si>
  <si>
    <t>Paulhaguet</t>
  </si>
  <si>
    <t>Peltre</t>
  </si>
  <si>
    <t>Penhoët</t>
  </si>
  <si>
    <t>Penne (Lot-et-Garonne)</t>
  </si>
  <si>
    <t>Penthièvre</t>
  </si>
  <si>
    <t>Perrignier</t>
  </si>
  <si>
    <t>Pertuis</t>
  </si>
  <si>
    <t>Petit Jouy Les Loges</t>
  </si>
  <si>
    <t>Peyrehorade</t>
  </si>
  <si>
    <t>Peyrilhac - Saint-Jouvent</t>
  </si>
  <si>
    <t>Pibrac</t>
  </si>
  <si>
    <t>Picon Busserine</t>
  </si>
  <si>
    <t>Pierre-Buffière</t>
  </si>
  <si>
    <t>Pierre-Bénite</t>
  </si>
  <si>
    <t>Pignans</t>
  </si>
  <si>
    <t>Plancoët</t>
  </si>
  <si>
    <t>Planès</t>
  </si>
  <si>
    <t>Plerguer</t>
  </si>
  <si>
    <t>Plestan</t>
  </si>
  <si>
    <t>Pleudihen</t>
  </si>
  <si>
    <t>Pleyber-Christ</t>
  </si>
  <si>
    <t>Plouaret Trégor</t>
  </si>
  <si>
    <t>Plouharnel - Carnac</t>
  </si>
  <si>
    <t>Plouigneau</t>
  </si>
  <si>
    <t>Plounérin</t>
  </si>
  <si>
    <t>Plouvara - Plerneuf</t>
  </si>
  <si>
    <t>Pléchâtel</t>
  </si>
  <si>
    <t>Plénée-Jugon</t>
  </si>
  <si>
    <t>Podensac</t>
  </si>
  <si>
    <t>Poliénas</t>
  </si>
  <si>
    <t>Polliat</t>
  </si>
  <si>
    <t>Pomas</t>
  </si>
  <si>
    <t>Pompadour</t>
  </si>
  <si>
    <t>Pompey</t>
  </si>
  <si>
    <t>Pons</t>
  </si>
  <si>
    <t>Pont de Dore</t>
  </si>
  <si>
    <t>Pont-Saint-Esprit</t>
  </si>
  <si>
    <t>Pont-Saint-Vincent</t>
  </si>
  <si>
    <t>Pont-d'Ain</t>
  </si>
  <si>
    <t>Pont-de-Beauvoisin</t>
  </si>
  <si>
    <t>Pont-de-Buis</t>
  </si>
  <si>
    <t>Pont-de-Veyle</t>
  </si>
  <si>
    <t>Pont-l'Évêque</t>
  </si>
  <si>
    <t>Pont-sur-Yonne</t>
  </si>
  <si>
    <t>Pontanevaux</t>
  </si>
  <si>
    <t>Pontcharra - Saint-Forgeux</t>
  </si>
  <si>
    <t>Pontorson - Mont-Saint-Michel</t>
  </si>
  <si>
    <t>Port-Brillet</t>
  </si>
  <si>
    <t>Port-Saint-Père - Saint-Mars</t>
  </si>
  <si>
    <t>Port-Sainte-Marie</t>
  </si>
  <si>
    <t>Port-Vendres</t>
  </si>
  <si>
    <t>Port-de-Bouc</t>
  </si>
  <si>
    <t>Port-la-Nouvelle</t>
  </si>
  <si>
    <t>Portets</t>
  </si>
  <si>
    <t>Pougny - Chancy</t>
  </si>
  <si>
    <t>Pougues-les-Eaux</t>
  </si>
  <si>
    <t>Pouxeux</t>
  </si>
  <si>
    <t>Pouzauges</t>
  </si>
  <si>
    <t>Prades - Molitg-les-Bains</t>
  </si>
  <si>
    <t>Preignac</t>
  </si>
  <si>
    <t>Prin-Deyrançon</t>
  </si>
  <si>
    <t>Pringy (Haute-Savoie)</t>
  </si>
  <si>
    <t>Prissé la Charrière</t>
  </si>
  <si>
    <t>Puget-Ville</t>
  </si>
  <si>
    <t>Puyoô</t>
  </si>
  <si>
    <t>Pérenchies</t>
  </si>
  <si>
    <t>Périgueux Saint-Georges</t>
  </si>
  <si>
    <t>Pérols-sur-Vézère</t>
  </si>
  <si>
    <t>Quiberon</t>
  </si>
  <si>
    <t>Quillan</t>
  </si>
  <si>
    <t>Quincieux</t>
  </si>
  <si>
    <t>Quédillac</t>
  </si>
  <si>
    <t>Raismes</t>
  </si>
  <si>
    <t>Ranguin</t>
  </si>
  <si>
    <t>Raon-l'Étape</t>
  </si>
  <si>
    <t>Rassuen</t>
  </si>
  <si>
    <t>Razac</t>
  </si>
  <si>
    <t>Reignier</t>
  </si>
  <si>
    <t>Reims Maison Blanche</t>
  </si>
  <si>
    <t>Retiers</t>
  </si>
  <si>
    <t>Retournac</t>
  </si>
  <si>
    <t>Revigny</t>
  </si>
  <si>
    <t>Ria</t>
  </si>
  <si>
    <t>Riedseltz</t>
  </si>
  <si>
    <t>Rilly-la-Montagne</t>
  </si>
  <si>
    <t>Rivesaltes</t>
  </si>
  <si>
    <t>Romanèche-Thorins</t>
  </si>
  <si>
    <t>Rombas - Clouange</t>
  </si>
  <si>
    <t>Roppenheim</t>
  </si>
  <si>
    <t>Roquebrune-Cap-Martin</t>
  </si>
  <si>
    <t>Roquesérière - Buzet</t>
  </si>
  <si>
    <t>Rouessé-Vassé</t>
  </si>
  <si>
    <t>Rouillé</t>
  </si>
  <si>
    <t>Rountzenheim</t>
  </si>
  <si>
    <t>Royat - Chamalières</t>
  </si>
  <si>
    <t>Ruffec (Charente)</t>
  </si>
  <si>
    <t>Russ - Hersbach</t>
  </si>
  <si>
    <t>Réding</t>
  </si>
  <si>
    <t>Régny</t>
  </si>
  <si>
    <t>Rœschwoog</t>
  </si>
  <si>
    <t>Saales</t>
  </si>
  <si>
    <t>Saillagouse</t>
  </si>
  <si>
    <t>Saillans</t>
  </si>
  <si>
    <t>Saillat - Chassenon</t>
  </si>
  <si>
    <t>Saincaize</t>
  </si>
  <si>
    <t>Saint-Aignan - Noyers</t>
  </si>
  <si>
    <t>Saint-Aigulin - La Roche-Chalais</t>
  </si>
  <si>
    <t>Saint-Amand-Montrond - Orval</t>
  </si>
  <si>
    <t>Saint-Amour</t>
  </si>
  <si>
    <t>Saint-André (Nord)</t>
  </si>
  <si>
    <t>Saint-Antoine</t>
  </si>
  <si>
    <t>Saint-Antoine-de-Breuilh</t>
  </si>
  <si>
    <t>Saint-Armel</t>
  </si>
  <si>
    <t>Saint-Aulaire</t>
  </si>
  <si>
    <t>Saint-Aunès</t>
  </si>
  <si>
    <t>Saint-Avre - La Chambre</t>
  </si>
  <si>
    <t>Saint-Blaise-la-Roche - Poutay</t>
  </si>
  <si>
    <t>Saint-Bonnet-de-Rochefort</t>
  </si>
  <si>
    <t>Saint-Brice-sur-Vienne</t>
  </si>
  <si>
    <t>Saint-Béron - La Bridoire</t>
  </si>
  <si>
    <t>Saint-Chamas</t>
  </si>
  <si>
    <t>Saint-Chély-d'Apcher</t>
  </si>
  <si>
    <t>Saint-Claude</t>
  </si>
  <si>
    <t>Saint-Clément - Laronxe</t>
  </si>
  <si>
    <t>Saint-Cyprien (Dordogne)</t>
  </si>
  <si>
    <t>Saint-Cyr-en-Val La Source</t>
  </si>
  <si>
    <t>Saint-Césaire</t>
  </si>
  <si>
    <t>Saint-Denis-de-Pile</t>
  </si>
  <si>
    <t>Saint-Denis-des-Murs</t>
  </si>
  <si>
    <t>Saint-Fargeau</t>
  </si>
  <si>
    <t>Saint-Florentin - Vergigny</t>
  </si>
  <si>
    <t>Saint-Flour - Chaudes-Aigues</t>
  </si>
  <si>
    <t>Saint-Fons</t>
  </si>
  <si>
    <t>Saint-Féliu-d'Avall</t>
  </si>
  <si>
    <t>Saint-Geniès-de-Malgoirès</t>
  </si>
  <si>
    <t>Saint-Georges-d'Aurac</t>
  </si>
  <si>
    <t>Saint-Georges-de-Commiers</t>
  </si>
  <si>
    <t>Saint-Georges-de-Luzençon</t>
  </si>
  <si>
    <t>Saint-Georges-de-Reneins</t>
  </si>
  <si>
    <t>Saint-Geours</t>
  </si>
  <si>
    <t>Saint-Germain-les-Belles</t>
  </si>
  <si>
    <t>Saint-Germain-sur-Ille</t>
  </si>
  <si>
    <t>Saint-Gildas-des-Bois</t>
  </si>
  <si>
    <t>Saint-Gilles Lycée (Haut-Rhin)</t>
  </si>
  <si>
    <t>Saint-Gilles-Croix-de-Vie</t>
  </si>
  <si>
    <t>Saint-Hilaire - Brizambourg</t>
  </si>
  <si>
    <t>Saint-Hilaire - Saint-Nazaire</t>
  </si>
  <si>
    <t>Saint-Hilaire-de-Chaléons</t>
  </si>
  <si>
    <t>Saint-Hilaire-de-Riez</t>
  </si>
  <si>
    <t>Saint-Jacques-de-la-Lande</t>
  </si>
  <si>
    <t>Saint-Jean-Pied-de-Port</t>
  </si>
  <si>
    <t>Saint-Jean-d'Angély</t>
  </si>
  <si>
    <t>Saint-Jean-de-Losne</t>
  </si>
  <si>
    <t>Saint-Jodard</t>
  </si>
  <si>
    <t>Saint-Joseph Le Castellas</t>
  </si>
  <si>
    <t>Saint-Julien-du-Sault</t>
  </si>
  <si>
    <t>Saint-Junien</t>
  </si>
  <si>
    <t>Saint-Laurent-d'Aigouze</t>
  </si>
  <si>
    <t>Saint-Laurent-de-la-Prée - Fouras</t>
  </si>
  <si>
    <t>Saint-Loubès</t>
  </si>
  <si>
    <t>Saint-Louis La Chaussée</t>
  </si>
  <si>
    <t>Saint-Léon-sur-l'Isle</t>
  </si>
  <si>
    <t>Saint-Léonard-de-Noblat</t>
  </si>
  <si>
    <t>Saint-Macaire</t>
  </si>
  <si>
    <t>Saint-Marcel</t>
  </si>
  <si>
    <t>Saint-Marcel en Dombes</t>
  </si>
  <si>
    <t>Saint-Mars-la-Brière</t>
  </si>
  <si>
    <t>Saint-Martin du Touch</t>
  </si>
  <si>
    <t>Saint-Martin-d'Oney</t>
  </si>
  <si>
    <t>Saint-Martin-de-Crau</t>
  </si>
  <si>
    <t>Saint-Martin-du-Mont</t>
  </si>
  <si>
    <t>Saint-Mathurin-sur-Loire</t>
  </si>
  <si>
    <t>Saint-Michel - Valloire</t>
  </si>
  <si>
    <t>Saint-Michel-sur-Meurthe</t>
  </si>
  <si>
    <t>Saint-Médard-d'Eyrans</t>
  </si>
  <si>
    <t>Saint-Médard-de-Guizières</t>
  </si>
  <si>
    <t>Saint-Médard-sur-Ille</t>
  </si>
  <si>
    <t>Saint-Nabord</t>
  </si>
  <si>
    <t>Saint-Paul-de-Varax</t>
  </si>
  <si>
    <t>Saint-Pierre-Quiberon</t>
  </si>
  <si>
    <t>Saint-Pierre-d'Albigny</t>
  </si>
  <si>
    <t>Saint-Pierre-d'Aurillac</t>
  </si>
  <si>
    <t>Saint-Pierre-de-Chignac</t>
  </si>
  <si>
    <t>Saint-Pierre-en-Faucigny</t>
  </si>
  <si>
    <t>Saint-Pierre-la-Cour</t>
  </si>
  <si>
    <t>Saint-Pierre-le-Moûtier</t>
  </si>
  <si>
    <t>Saint-Pierre-sur-Dives</t>
  </si>
  <si>
    <t>Saint-Pol-sur-Ternoise</t>
  </si>
  <si>
    <t>Saint-Priest-Taurion</t>
  </si>
  <si>
    <t>Saint-Pé-de-Bigorre</t>
  </si>
  <si>
    <t>Saint-Rambert-en-Bugey</t>
  </si>
  <si>
    <t>Saint-Romain-de-Popey</t>
  </si>
  <si>
    <t>Saint-Romain-le-Puy</t>
  </si>
  <si>
    <t>Saint-Rome-de-Cernon</t>
  </si>
  <si>
    <t>Saint-Saturnin-lès-Avignon</t>
  </si>
  <si>
    <t>Saint-Savinien</t>
  </si>
  <si>
    <t>Saint-Saviol</t>
  </si>
  <si>
    <t>Saint-Senoux - Pléchâtel</t>
  </si>
  <si>
    <t>Saint-Seurin-sur-l'Isle</t>
  </si>
  <si>
    <t>Saint-Sulpice - Izon</t>
  </si>
  <si>
    <t>Saint-Sulpice-Laurière</t>
  </si>
  <si>
    <t>Saint-Sébastien</t>
  </si>
  <si>
    <t>Saint-Sébastien Frêne Rond</t>
  </si>
  <si>
    <t>Saint-Sébastien Pas Enchantés</t>
  </si>
  <si>
    <t>Saint-Thégonnec</t>
  </si>
  <si>
    <t>Saint-Victor - Thizy</t>
  </si>
  <si>
    <t>Saint-Victurnien</t>
  </si>
  <si>
    <t>Saint-Vincent le Château</t>
  </si>
  <si>
    <t>Saint-Yrieix</t>
  </si>
  <si>
    <t>Saint-Égrève Saint-Robert</t>
  </si>
  <si>
    <t>Saint-Émilion</t>
  </si>
  <si>
    <t>Saint-Étienne Bellevue</t>
  </si>
  <si>
    <t>Saint-Étienne Carnot</t>
  </si>
  <si>
    <t>Saint-Étienne La Terrasse</t>
  </si>
  <si>
    <t>Saint-Étienne Le Clapier</t>
  </si>
  <si>
    <t>Saint-Étienne-de-Montluc</t>
  </si>
  <si>
    <t>Sainte-Anne</t>
  </si>
  <si>
    <t>Sainte-Bazeille</t>
  </si>
  <si>
    <t>Sainte-Cécile-d'Andorge</t>
  </si>
  <si>
    <t>Sainte-Eulalie - Carbon-Blanc</t>
  </si>
  <si>
    <t>Sainte-Léocadie</t>
  </si>
  <si>
    <t>Sainte-Marthe en Provence</t>
  </si>
  <si>
    <t>Salles-Courbatiès</t>
  </si>
  <si>
    <t>Salses</t>
  </si>
  <si>
    <t>Sanry-sur-Nied</t>
  </si>
  <si>
    <t>Santes</t>
  </si>
  <si>
    <t>Santeuil - Le Perchay</t>
  </si>
  <si>
    <t>Sarlat</t>
  </si>
  <si>
    <t>Sarliève Cournon</t>
  </si>
  <si>
    <t>Sarrance</t>
  </si>
  <si>
    <t>Saubusse</t>
  </si>
  <si>
    <t>Sausset-les-Pins</t>
  </si>
  <si>
    <t>Sauto</t>
  </si>
  <si>
    <t>Sauveterre-la-Lémance</t>
  </si>
  <si>
    <t>Savennières - Béhuard</t>
  </si>
  <si>
    <t>Saône</t>
  </si>
  <si>
    <t>Sceaux - Boëssé</t>
  </si>
  <si>
    <t>Scherwiller</t>
  </si>
  <si>
    <t>Schweighouse-sur-Moder</t>
  </si>
  <si>
    <t>Schwindratzheim</t>
  </si>
  <si>
    <t>Seltz</t>
  </si>
  <si>
    <t>Septèmes</t>
  </si>
  <si>
    <t>Serdinya</t>
  </si>
  <si>
    <t>Sermaise</t>
  </si>
  <si>
    <t>Sermizelles - Vézelay</t>
  </si>
  <si>
    <t>Serqueux</t>
  </si>
  <si>
    <t>Serquigny</t>
  </si>
  <si>
    <t>Serres</t>
  </si>
  <si>
    <t>Servas - Lent</t>
  </si>
  <si>
    <t>Servon</t>
  </si>
  <si>
    <t>Sessenheim</t>
  </si>
  <si>
    <t>Seugy</t>
  </si>
  <si>
    <t>Seurre</t>
  </si>
  <si>
    <t>Seyssel - Corbonod</t>
  </si>
  <si>
    <t>Sierck-les-Bains</t>
  </si>
  <si>
    <t>Sillé-le-Guillaume</t>
  </si>
  <si>
    <t>Simandre-sur-Suran</t>
  </si>
  <si>
    <t>Simiane</t>
  </si>
  <si>
    <t>Sin-le-Noble</t>
  </si>
  <si>
    <t>Siorac-en-Périgord</t>
  </si>
  <si>
    <t>Sisteron</t>
  </si>
  <si>
    <t>Solignac - Le Vigen</t>
  </si>
  <si>
    <t>Solliès-Pont</t>
  </si>
  <si>
    <t>Sospel</t>
  </si>
  <si>
    <t>Souillac</t>
  </si>
  <si>
    <t>Soulac-sur-Mer</t>
  </si>
  <si>
    <t>Steinbourg</t>
  </si>
  <si>
    <t>Stephansfeld</t>
  </si>
  <si>
    <t>Strasbourg Roethig</t>
  </si>
  <si>
    <t>Surdon</t>
  </si>
  <si>
    <t>Sury-le-Comtal</t>
  </si>
  <si>
    <t>Sées</t>
  </si>
  <si>
    <t>Sénas</t>
  </si>
  <si>
    <t>Sévérac</t>
  </si>
  <si>
    <t>Sévérac-le-Château</t>
  </si>
  <si>
    <t>Teillé</t>
  </si>
  <si>
    <t>Tenay - Hauteville</t>
  </si>
  <si>
    <t>Terrasson</t>
  </si>
  <si>
    <t>Thenon</t>
  </si>
  <si>
    <t>Thiaville</t>
  </si>
  <si>
    <t>Thiers</t>
  </si>
  <si>
    <t>Thieux - Nantouillet</t>
  </si>
  <si>
    <t>Thiviers</t>
  </si>
  <si>
    <t>Thouars</t>
  </si>
  <si>
    <t>Thouaré-sur-Loire</t>
  </si>
  <si>
    <t>Thourotte</t>
  </si>
  <si>
    <t>Thuès Carença</t>
  </si>
  <si>
    <t>Thuès les Bains</t>
  </si>
  <si>
    <t>Théoule-sur-Mer</t>
  </si>
  <si>
    <t>Tieffenbach - Struth</t>
  </si>
  <si>
    <t>Tiercé</t>
  </si>
  <si>
    <t>Tonnay-Charente</t>
  </si>
  <si>
    <t>Tonnerre</t>
  </si>
  <si>
    <t>Torfou</t>
  </si>
  <si>
    <t>Tournay</t>
  </si>
  <si>
    <t>Tournemire - Roquefort</t>
  </si>
  <si>
    <t>Trith-Saint-Léger</t>
  </si>
  <si>
    <t>Trélazé</t>
  </si>
  <si>
    <t>Trémolat</t>
  </si>
  <si>
    <t>Turckheim</t>
  </si>
  <si>
    <t>Turenne</t>
  </si>
  <si>
    <t>Uchaud</t>
  </si>
  <si>
    <t>Ur les Escaldes</t>
  </si>
  <si>
    <t>Urt</t>
  </si>
  <si>
    <t>Us</t>
  </si>
  <si>
    <t>Ussel</t>
  </si>
  <si>
    <t>Ustaritz - Jatxou</t>
  </si>
  <si>
    <t>Uzerche</t>
  </si>
  <si>
    <t>Vaas</t>
  </si>
  <si>
    <t>Valergues - Lansargues</t>
  </si>
  <si>
    <t>Valleiry</t>
  </si>
  <si>
    <t>Valleroy - Moineville</t>
  </si>
  <si>
    <t>Vallon-en-Sully</t>
  </si>
  <si>
    <t>Vandières</t>
  </si>
  <si>
    <t>Varades - Saint-Florent-le-Vieil</t>
  </si>
  <si>
    <t>Varennes-sur-Allier</t>
  </si>
  <si>
    <t>Varetz</t>
  </si>
  <si>
    <t>Vauvert</t>
  </si>
  <si>
    <t>Vayres</t>
  </si>
  <si>
    <t>Veauche - Saint-Galmier</t>
  </si>
  <si>
    <t>Vendenheim</t>
  </si>
  <si>
    <t>Vendeuvre</t>
  </si>
  <si>
    <t>Vendôme</t>
  </si>
  <si>
    <t>Vermenton</t>
  </si>
  <si>
    <t>Vern</t>
  </si>
  <si>
    <t>Vernaison</t>
  </si>
  <si>
    <t>Verneuil-sur-Avre</t>
  </si>
  <si>
    <t>Vernou-sur-Seine</t>
  </si>
  <si>
    <t>Vertou</t>
  </si>
  <si>
    <t>Verzeille</t>
  </si>
  <si>
    <t>Veynes Dévoluy</t>
  </si>
  <si>
    <t>Vias</t>
  </si>
  <si>
    <t>Vic - Mireval</t>
  </si>
  <si>
    <t>Vic-sur-Cère</t>
  </si>
  <si>
    <t>Vidauban</t>
  </si>
  <si>
    <t>Vieilleville</t>
  </si>
  <si>
    <t>Vif</t>
  </si>
  <si>
    <t>Vigeois</t>
  </si>
  <si>
    <t>Villaines</t>
  </si>
  <si>
    <t>Villedieu-les-Poêles</t>
  </si>
  <si>
    <t>Villefort</t>
  </si>
  <si>
    <t>Villefranche-de-Rouergue</t>
  </si>
  <si>
    <t>Villefranche-du-Périgord</t>
  </si>
  <si>
    <t>Villefranche-sur-Cher</t>
  </si>
  <si>
    <t>Villefranque</t>
  </si>
  <si>
    <t>Villenave-d'Ornon</t>
  </si>
  <si>
    <t>Villeneuve-la-Comtesse</t>
  </si>
  <si>
    <t>Villeneuve-lès-Maguelone</t>
  </si>
  <si>
    <t>Villeneuve-sur-Yonne</t>
  </si>
  <si>
    <t>Villenouvelle</t>
  </si>
  <si>
    <t>Villereversure</t>
  </si>
  <si>
    <t>Villiers - Montbarbin</t>
  </si>
  <si>
    <t>Vincey</t>
  </si>
  <si>
    <t>Vinça</t>
  </si>
  <si>
    <t>Vions - Chanaz</t>
  </si>
  <si>
    <t>Vire</t>
  </si>
  <si>
    <t>Vireux-Molhain</t>
  </si>
  <si>
    <t>Virieu sur Bourbre</t>
  </si>
  <si>
    <t>Virieu-le-Grand - Belley</t>
  </si>
  <si>
    <t>Vittel</t>
  </si>
  <si>
    <t>Viviers-du-Lac</t>
  </si>
  <si>
    <t>Vivoin - Beaumont</t>
  </si>
  <si>
    <t>Vivonne</t>
  </si>
  <si>
    <t>Voivres</t>
  </si>
  <si>
    <t>Volvic</t>
  </si>
  <si>
    <t>Vonnas</t>
  </si>
  <si>
    <t>Vorey</t>
  </si>
  <si>
    <t>Vosves</t>
  </si>
  <si>
    <t>Voutré</t>
  </si>
  <si>
    <t>Voves</t>
  </si>
  <si>
    <t>Vulaines-sur-Seine - Samoreau</t>
  </si>
  <si>
    <t>Vélines</t>
  </si>
  <si>
    <t>Walbach</t>
  </si>
  <si>
    <t>Walbourg</t>
  </si>
  <si>
    <t>Walheim</t>
  </si>
  <si>
    <t>Walygator Parc</t>
  </si>
  <si>
    <t>Wavrin</t>
  </si>
  <si>
    <t>Wihr-au-Val - Soultzbach</t>
  </si>
  <si>
    <t>Wilwisheim</t>
  </si>
  <si>
    <t>Wisches</t>
  </si>
  <si>
    <t>Woippy</t>
  </si>
  <si>
    <t>Yffiniac</t>
  </si>
  <si>
    <t>Ygos</t>
  </si>
  <si>
    <t>Zillisheim</t>
  </si>
  <si>
    <t>Èze</t>
  </si>
  <si>
    <t>École-Valentin</t>
  </si>
  <si>
    <t>Écommoy</t>
  </si>
  <si>
    <t>Égletons</t>
  </si>
  <si>
    <t>Éloyes</t>
  </si>
  <si>
    <t>Épanvilliers</t>
  </si>
  <si>
    <t>Épierre - Saint-Léger</t>
  </si>
  <si>
    <t>Épluches</t>
  </si>
  <si>
    <t>Étain</t>
  </si>
  <si>
    <t>Étang</t>
  </si>
  <si>
    <t>Étigny - Véron</t>
  </si>
  <si>
    <t>Étival-Clairefontaine</t>
  </si>
  <si>
    <t>Étriché - Châteauneuf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</si>
</sst>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0000"/>
    <numFmt numFmtId="166" formatCode="0.000"/>
  </numFmts>
  <fonts count="57" x14ac:knownFonts="1">
    <font>
      <sz val="11"/>
      <color theme="1"/>
      <name val="Calibri"/>
      <family val="2"/>
      <scheme val="minor"/>
    </font>
    <font>
      <b/>
      <sz val="11"/>
      <color rgb="FF009AA6"/>
      <name val="Century Gothic"/>
      <family val="2"/>
    </font>
    <font>
      <b/>
      <sz val="9"/>
      <color rgb="FF0088CE"/>
      <name val="Century Gothic"/>
      <family val="2"/>
    </font>
    <font>
      <b/>
      <sz val="9"/>
      <color rgb="FF82BE00"/>
      <name val="Century Gothic"/>
      <family val="2"/>
    </font>
    <font>
      <b/>
      <sz val="9"/>
      <color rgb="FFCD0037"/>
      <name val="Century Gothic"/>
      <family val="2"/>
    </font>
    <font>
      <b/>
      <sz val="9"/>
      <color rgb="FF6E1E78"/>
      <name val="Century Gothic"/>
      <family val="2"/>
    </font>
    <font>
      <b/>
      <sz val="9"/>
      <color rgb="FFFFB612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rgb="FF009AA6"/>
      <name val="Century Gothic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rgb="FF81BB59"/>
      <name val="Century Gothic"/>
      <family val="2"/>
    </font>
    <font>
      <b/>
      <sz val="10"/>
      <color rgb="FF007600"/>
      <name val="Century Gothic"/>
      <family val="2"/>
    </font>
    <font>
      <b/>
      <sz val="10"/>
      <color rgb="FFC0000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b/>
      <sz val="10"/>
      <color theme="0"/>
      <name val="Century Gothic"/>
      <family val="2"/>
    </font>
    <font>
      <b/>
      <sz val="9"/>
      <color rgb="FFE05206"/>
      <name val="Century Gothic"/>
      <family val="2"/>
    </font>
    <font>
      <b/>
      <sz val="9"/>
      <color rgb="FFD2E100"/>
      <name val="Century Gothic"/>
      <family val="2"/>
    </font>
    <font>
      <b/>
      <sz val="16"/>
      <color theme="1"/>
      <name val="Verdana"/>
      <family val="2"/>
    </font>
    <font>
      <b/>
      <sz val="10.5"/>
      <color theme="1"/>
      <name val="Century Gothic"/>
      <family val="2"/>
    </font>
    <font>
      <b/>
      <sz val="12"/>
      <color theme="1"/>
      <name val="Century Gothic"/>
      <family val="2"/>
    </font>
    <font>
      <i/>
      <sz val="14"/>
      <color theme="1"/>
      <name val="Century Gothic"/>
      <family val="2"/>
    </font>
    <font>
      <b/>
      <sz val="11"/>
      <color rgb="FFC000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0"/>
      <color rgb="FFFF0000"/>
      <name val="Century Gothic"/>
      <family val="2"/>
    </font>
    <font>
      <sz val="9"/>
      <color theme="0"/>
      <name val="Century Gothic"/>
      <family val="2"/>
    </font>
    <font>
      <b/>
      <sz val="12"/>
      <color rgb="FFFF0000"/>
      <name val="Calibri"/>
      <family val="2"/>
      <scheme val="minor"/>
    </font>
    <font>
      <sz val="9"/>
      <color theme="1"/>
      <name val="Trebuchet MS"/>
      <family val="2"/>
    </font>
    <font>
      <b/>
      <sz val="10"/>
      <color rgb="FFE09A04"/>
      <name val="Century Gothic"/>
      <family val="2"/>
    </font>
    <font>
      <b/>
      <sz val="11"/>
      <color theme="0"/>
      <name val="Century Gothic"/>
      <family val="2"/>
    </font>
    <font>
      <b/>
      <sz val="10"/>
      <color theme="8" tint="-0.24994659260841701"/>
      <name val="Century Gothic"/>
      <family val="2"/>
    </font>
    <font>
      <i/>
      <sz val="9"/>
      <color theme="1"/>
      <name val="Century Gothic"/>
      <family val="2"/>
    </font>
    <font>
      <b/>
      <sz val="11"/>
      <color theme="8" tint="-0.24994659260841701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599963377788628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2BE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D0037"/>
        <bgColor indexed="64"/>
      </patternFill>
    </fill>
    <fill>
      <patternFill patternType="solid">
        <fgColor rgb="FF6E1E78"/>
        <bgColor indexed="64"/>
      </patternFill>
    </fill>
    <fill>
      <patternFill patternType="solid">
        <fgColor rgb="FFFFB61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05206"/>
        <bgColor indexed="64"/>
      </patternFill>
    </fill>
    <fill>
      <patternFill patternType="solid">
        <fgColor rgb="FFFF85A6"/>
        <bgColor indexed="64"/>
      </patternFill>
    </fill>
    <fill>
      <patternFill patternType="solid">
        <fgColor rgb="FFFF4879"/>
        <bgColor indexed="64"/>
      </patternFill>
    </fill>
    <fill>
      <patternFill patternType="solid">
        <fgColor rgb="FFE67538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theme="0" tint="-0.49995422223578601"/>
      </top>
      <bottom style="medium">
        <color theme="0" tint="-0.4999542222357860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dotted">
        <color theme="0" tint="-0.49995422223578601"/>
      </top>
      <bottom/>
      <diagonal/>
    </border>
    <border>
      <left style="mediumDashDot">
        <color theme="0" tint="-0.49995422223578601"/>
      </left>
      <right style="dotted">
        <color theme="0" tint="-0.49995422223578601"/>
      </right>
      <top style="dotted">
        <color theme="0" tint="-0.49995422223578601"/>
      </top>
      <bottom/>
      <diagonal/>
    </border>
    <border>
      <left style="dotted">
        <color theme="0" tint="-0.49995422223578601"/>
      </left>
      <right style="dotted">
        <color theme="0" tint="-0.49995422223578601"/>
      </right>
      <top style="dotted">
        <color theme="0" tint="-0.49995422223578601"/>
      </top>
      <bottom/>
      <diagonal/>
    </border>
    <border>
      <left/>
      <right/>
      <top style="thick">
        <color theme="0" tint="-0.49995422223578601"/>
      </top>
      <bottom style="dotted">
        <color theme="0" tint="-0.49995422223578601"/>
      </bottom>
      <diagonal/>
    </border>
    <border>
      <left/>
      <right/>
      <top/>
      <bottom style="dotted">
        <color theme="0" tint="-0.49995422223578601"/>
      </bottom>
      <diagonal/>
    </border>
    <border>
      <left style="mediumDashDot">
        <color theme="0" tint="-0.49995422223578601"/>
      </left>
      <right style="dotted">
        <color theme="0" tint="-0.49995422223578601"/>
      </right>
      <top/>
      <bottom style="dotted">
        <color theme="0" tint="-0.49995422223578601"/>
      </bottom>
      <diagonal/>
    </border>
    <border>
      <left style="dotted">
        <color theme="0" tint="-0.49995422223578601"/>
      </left>
      <right style="dotted">
        <color theme="0" tint="-0.49995422223578601"/>
      </right>
      <top/>
      <bottom style="dotted">
        <color theme="0" tint="-0.49995422223578601"/>
      </bottom>
      <diagonal/>
    </border>
    <border>
      <left style="dotted">
        <color theme="0" tint="-0.49995422223578601"/>
      </left>
      <right/>
      <top/>
      <bottom style="dotted">
        <color theme="0" tint="-0.49995422223578601"/>
      </bottom>
      <diagonal/>
    </border>
    <border>
      <left/>
      <right/>
      <top style="dotted">
        <color theme="0" tint="-0.49995422223578601"/>
      </top>
      <bottom style="dotted">
        <color theme="0" tint="-0.49995422223578601"/>
      </bottom>
      <diagonal/>
    </border>
    <border>
      <left style="mediumDashDot">
        <color theme="0" tint="-0.49995422223578601"/>
      </left>
      <right style="dotted">
        <color theme="0" tint="-0.49995422223578601"/>
      </right>
      <top style="dotted">
        <color theme="0" tint="-0.49995422223578601"/>
      </top>
      <bottom style="dotted">
        <color theme="0" tint="-0.49995422223578601"/>
      </bottom>
      <diagonal/>
    </border>
    <border>
      <left style="dotted">
        <color theme="0" tint="-0.49995422223578601"/>
      </left>
      <right style="dotted">
        <color theme="0" tint="-0.49995422223578601"/>
      </right>
      <top style="dotted">
        <color theme="0" tint="-0.49995422223578601"/>
      </top>
      <bottom style="dotted">
        <color theme="0" tint="-0.49995422223578601"/>
      </bottom>
      <diagonal/>
    </border>
    <border>
      <left style="dotted">
        <color theme="0" tint="-0.49995422223578601"/>
      </left>
      <right/>
      <top style="dotted">
        <color theme="0" tint="-0.49995422223578601"/>
      </top>
      <bottom style="dotted">
        <color theme="0" tint="-0.499954222235786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theme="0" tint="-0.49995422223578601"/>
      </left>
      <right/>
      <top style="dotted">
        <color theme="0" tint="-0.49995422223578601"/>
      </top>
      <bottom/>
      <diagonal/>
    </border>
    <border>
      <left/>
      <right/>
      <top/>
      <bottom style="medium">
        <color theme="0" tint="-0.34998626667073579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13" fillId="0" borderId="0" applyNumberFormat="0" applyFill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18" applyNumberFormat="0" applyAlignment="0" applyProtection="0"/>
    <xf numFmtId="0" fontId="21" fillId="6" borderId="19" applyNumberFormat="0" applyAlignment="0" applyProtection="0"/>
    <xf numFmtId="0" fontId="22" fillId="6" borderId="18" applyNumberFormat="0" applyAlignment="0" applyProtection="0"/>
    <xf numFmtId="0" fontId="23" fillId="0" borderId="20" applyNumberFormat="0" applyFill="0" applyAlignment="0" applyProtection="0"/>
    <xf numFmtId="0" fontId="24" fillId="7" borderId="21" applyNumberFormat="0" applyAlignment="0" applyProtection="0"/>
    <xf numFmtId="0" fontId="25" fillId="0" borderId="0" applyNumberFormat="0" applyFill="0" applyBorder="0" applyAlignment="0" applyProtection="0"/>
    <xf numFmtId="0" fontId="12" fillId="8" borderId="22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23" applyNumberFormat="0" applyFill="0" applyAlignment="0" applyProtection="0"/>
    <xf numFmtId="0" fontId="28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28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28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28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28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28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29" fillId="0" borderId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9" fillId="0" borderId="0"/>
    <xf numFmtId="0" fontId="49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0" xfId="0" applyFont="1"/>
    <xf numFmtId="0" fontId="7" fillId="0" borderId="7" xfId="0" applyFont="1" applyBorder="1" applyAlignment="1">
      <alignment horizontal="center"/>
    </xf>
    <xf numFmtId="0" fontId="8" fillId="0" borderId="0" xfId="0" applyFont="1"/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quotePrefix="1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2" fontId="30" fillId="34" borderId="12" xfId="0" applyNumberFormat="1" applyFont="1" applyFill="1" applyBorder="1" applyAlignment="1">
      <alignment horizontal="center" vertical="center"/>
    </xf>
    <xf numFmtId="2" fontId="32" fillId="34" borderId="12" xfId="0" applyNumberFormat="1" applyFont="1" applyFill="1" applyBorder="1" applyAlignment="1">
      <alignment horizontal="center" vertical="center"/>
    </xf>
    <xf numFmtId="2" fontId="32" fillId="34" borderId="8" xfId="0" applyNumberFormat="1" applyFont="1" applyFill="1" applyBorder="1" applyAlignment="1">
      <alignment horizontal="center" vertical="center"/>
    </xf>
    <xf numFmtId="2" fontId="30" fillId="34" borderId="5" xfId="0" applyNumberFormat="1" applyFont="1" applyFill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5" fillId="0" borderId="2" xfId="0" quotePrefix="1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2" fontId="33" fillId="0" borderId="12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165" fontId="10" fillId="0" borderId="0" xfId="0" applyNumberFormat="1" applyFont="1"/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42" fillId="0" borderId="0" xfId="0" applyFont="1" applyAlignment="1">
      <alignment horizontal="center"/>
    </xf>
    <xf numFmtId="0" fontId="42" fillId="0" borderId="0" xfId="0" applyFont="1"/>
    <xf numFmtId="166" fontId="9" fillId="0" borderId="9" xfId="0" applyNumberFormat="1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43" fillId="0" borderId="0" xfId="0" applyFont="1"/>
    <xf numFmtId="0" fontId="44" fillId="0" borderId="0" xfId="0" applyFont="1" applyAlignment="1">
      <alignment horizontal="center" vertical="center"/>
    </xf>
    <xf numFmtId="0" fontId="44" fillId="39" borderId="0" xfId="0" applyFont="1" applyFill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7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37" fillId="0" borderId="2" xfId="0" quotePrefix="1" applyFont="1" applyBorder="1" applyAlignment="1">
      <alignment horizontal="center" vertical="center" wrapText="1"/>
    </xf>
    <xf numFmtId="0" fontId="36" fillId="0" borderId="2" xfId="0" quotePrefix="1" applyFont="1" applyBorder="1" applyAlignment="1">
      <alignment horizontal="center" vertical="center" wrapText="1"/>
    </xf>
    <xf numFmtId="0" fontId="48" fillId="0" borderId="0" xfId="0" applyFont="1" applyAlignment="1">
      <alignment horizontal="left" vertical="center"/>
    </xf>
    <xf numFmtId="2" fontId="50" fillId="34" borderId="8" xfId="0" applyNumberFormat="1" applyFont="1" applyFill="1" applyBorder="1" applyAlignment="1">
      <alignment horizontal="center" vertical="center"/>
    </xf>
    <xf numFmtId="2" fontId="50" fillId="34" borderId="12" xfId="0" applyNumberFormat="1" applyFont="1" applyFill="1" applyBorder="1" applyAlignment="1">
      <alignment horizontal="center" vertical="center"/>
    </xf>
    <xf numFmtId="2" fontId="50" fillId="34" borderId="24" xfId="0" applyNumberFormat="1" applyFont="1" applyFill="1" applyBorder="1" applyAlignment="1">
      <alignment horizontal="center" vertical="center"/>
    </xf>
    <xf numFmtId="2" fontId="50" fillId="34" borderId="4" xfId="0" applyNumberFormat="1" applyFont="1" applyFill="1" applyBorder="1" applyAlignment="1">
      <alignment horizontal="center" vertical="center"/>
    </xf>
    <xf numFmtId="2" fontId="50" fillId="34" borderId="5" xfId="0" applyNumberFormat="1" applyFont="1" applyFill="1" applyBorder="1" applyAlignment="1">
      <alignment horizontal="center" vertical="center"/>
    </xf>
    <xf numFmtId="2" fontId="30" fillId="34" borderId="13" xfId="0" applyNumberFormat="1" applyFont="1" applyFill="1" applyBorder="1" applyAlignment="1">
      <alignment horizontal="center" vertical="center"/>
    </xf>
    <xf numFmtId="2" fontId="31" fillId="34" borderId="13" xfId="0" applyNumberFormat="1" applyFont="1" applyFill="1" applyBorder="1" applyAlignment="1">
      <alignment horizontal="center" vertical="center"/>
    </xf>
    <xf numFmtId="2" fontId="32" fillId="34" borderId="13" xfId="0" applyNumberFormat="1" applyFont="1" applyFill="1" applyBorder="1" applyAlignment="1">
      <alignment horizontal="center" vertical="center"/>
    </xf>
    <xf numFmtId="2" fontId="30" fillId="34" borderId="9" xfId="0" applyNumberFormat="1" applyFont="1" applyFill="1" applyBorder="1" applyAlignment="1">
      <alignment horizontal="center" vertical="center"/>
    </xf>
    <xf numFmtId="2" fontId="31" fillId="34" borderId="9" xfId="0" applyNumberFormat="1" applyFont="1" applyFill="1" applyBorder="1" applyAlignment="1">
      <alignment horizontal="center" vertical="center"/>
    </xf>
    <xf numFmtId="2" fontId="33" fillId="0" borderId="9" xfId="0" applyNumberFormat="1" applyFont="1" applyBorder="1" applyAlignment="1">
      <alignment horizontal="center" vertical="center"/>
    </xf>
    <xf numFmtId="2" fontId="33" fillId="0" borderId="1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50" fillId="34" borderId="10" xfId="0" applyNumberFormat="1" applyFont="1" applyFill="1" applyBorder="1" applyAlignment="1">
      <alignment horizontal="center" vertical="center"/>
    </xf>
    <xf numFmtId="2" fontId="50" fillId="34" borderId="9" xfId="0" applyNumberFormat="1" applyFont="1" applyFill="1" applyBorder="1" applyAlignment="1">
      <alignment horizontal="center" vertical="center"/>
    </xf>
    <xf numFmtId="2" fontId="50" fillId="34" borderId="14" xfId="0" applyNumberFormat="1" applyFont="1" applyFill="1" applyBorder="1" applyAlignment="1">
      <alignment horizontal="center" vertical="center"/>
    </xf>
    <xf numFmtId="2" fontId="50" fillId="34" borderId="13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2" fontId="30" fillId="38" borderId="9" xfId="0" applyNumberFormat="1" applyFont="1" applyFill="1" applyBorder="1" applyAlignment="1">
      <alignment horizontal="center" vertical="center"/>
    </xf>
    <xf numFmtId="2" fontId="30" fillId="38" borderId="13" xfId="0" applyNumberFormat="1" applyFont="1" applyFill="1" applyBorder="1" applyAlignment="1">
      <alignment horizontal="center" vertical="center"/>
    </xf>
    <xf numFmtId="2" fontId="30" fillId="38" borderId="5" xfId="0" applyNumberFormat="1" applyFont="1" applyFill="1" applyBorder="1" applyAlignment="1">
      <alignment horizontal="center" vertical="center"/>
    </xf>
    <xf numFmtId="2" fontId="31" fillId="38" borderId="13" xfId="0" applyNumberFormat="1" applyFont="1" applyFill="1" applyBorder="1" applyAlignment="1">
      <alignment horizontal="center" vertical="center"/>
    </xf>
    <xf numFmtId="2" fontId="30" fillId="34" borderId="8" xfId="0" applyNumberFormat="1" applyFont="1" applyFill="1" applyBorder="1" applyAlignment="1">
      <alignment horizontal="center" vertical="center"/>
    </xf>
    <xf numFmtId="2" fontId="33" fillId="0" borderId="8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left" indent="1"/>
    </xf>
    <xf numFmtId="0" fontId="7" fillId="0" borderId="27" xfId="0" applyFont="1" applyBorder="1" applyAlignment="1">
      <alignment horizontal="left" indent="1"/>
    </xf>
    <xf numFmtId="0" fontId="7" fillId="0" borderId="28" xfId="0" applyFont="1" applyBorder="1" applyAlignment="1">
      <alignment horizontal="left" indent="1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1" fillId="35" borderId="0" xfId="0" applyFont="1" applyFill="1" applyAlignment="1">
      <alignment horizontal="centerContinuous" vertical="center" wrapText="1"/>
    </xf>
    <xf numFmtId="0" fontId="8" fillId="0" borderId="0" xfId="0" applyFont="1" applyAlignment="1">
      <alignment horizontal="center" vertical="center" wrapText="1"/>
    </xf>
    <xf numFmtId="0" fontId="52" fillId="0" borderId="0" xfId="0" applyFont="1" applyAlignment="1">
      <alignment horizontal="left" indent="1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9" fillId="0" borderId="31" xfId="0" quotePrefix="1" applyFont="1" applyBorder="1" applyAlignment="1">
      <alignment horizontal="center" vertical="center" wrapText="1"/>
    </xf>
    <xf numFmtId="0" fontId="9" fillId="0" borderId="32" xfId="0" quotePrefix="1" applyFont="1" applyBorder="1" applyAlignment="1">
      <alignment horizontal="center" vertical="center" wrapText="1"/>
    </xf>
    <xf numFmtId="0" fontId="9" fillId="0" borderId="38" xfId="0" quotePrefix="1" applyFont="1" applyBorder="1" applyAlignment="1">
      <alignment horizontal="center" vertical="center" wrapText="1"/>
    </xf>
    <xf numFmtId="0" fontId="9" fillId="0" borderId="33" xfId="0" quotePrefix="1" applyFont="1" applyBorder="1" applyAlignment="1">
      <alignment horizontal="center" vertical="center" wrapText="1"/>
    </xf>
    <xf numFmtId="0" fontId="9" fillId="0" borderId="31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2" fontId="7" fillId="34" borderId="34" xfId="0" applyNumberFormat="1" applyFont="1" applyFill="1" applyBorder="1" applyAlignment="1">
      <alignment horizontal="center" vertical="center"/>
    </xf>
    <xf numFmtId="2" fontId="7" fillId="34" borderId="36" xfId="0" applyNumberFormat="1" applyFont="1" applyFill="1" applyBorder="1" applyAlignment="1">
      <alignment horizontal="center" vertical="center"/>
    </xf>
    <xf numFmtId="2" fontId="7" fillId="0" borderId="34" xfId="0" applyNumberFormat="1" applyFont="1" applyBorder="1" applyAlignment="1">
      <alignment horizontal="center" vertical="center"/>
    </xf>
    <xf numFmtId="2" fontId="7" fillId="0" borderId="35" xfId="0" applyNumberFormat="1" applyFont="1" applyBorder="1" applyAlignment="1">
      <alignment horizontal="center" vertical="center"/>
    </xf>
    <xf numFmtId="2" fontId="7" fillId="0" borderId="36" xfId="0" applyNumberFormat="1" applyFont="1" applyBorder="1" applyAlignment="1">
      <alignment horizontal="center" vertical="center"/>
    </xf>
    <xf numFmtId="2" fontId="7" fillId="34" borderId="35" xfId="0" applyNumberFormat="1" applyFont="1" applyFill="1" applyBorder="1" applyAlignment="1">
      <alignment horizontal="center" vertical="center"/>
    </xf>
    <xf numFmtId="2" fontId="7" fillId="34" borderId="39" xfId="0" applyNumberFormat="1" applyFont="1" applyFill="1" applyBorder="1" applyAlignment="1">
      <alignment horizontal="center" vertical="center"/>
    </xf>
    <xf numFmtId="2" fontId="7" fillId="34" borderId="27" xfId="0" applyNumberFormat="1" applyFont="1" applyFill="1" applyBorder="1" applyAlignment="1">
      <alignment horizontal="center" vertical="center"/>
    </xf>
    <xf numFmtId="2" fontId="7" fillId="34" borderId="37" xfId="0" applyNumberFormat="1" applyFont="1" applyFill="1" applyBorder="1" applyAlignment="1">
      <alignment horizontal="center" vertical="center"/>
    </xf>
    <xf numFmtId="2" fontId="7" fillId="0" borderId="27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37" xfId="0" applyNumberFormat="1" applyFont="1" applyBorder="1" applyAlignment="1">
      <alignment horizontal="center" vertical="center"/>
    </xf>
    <xf numFmtId="2" fontId="7" fillId="34" borderId="0" xfId="0" applyNumberFormat="1" applyFont="1" applyFill="1" applyAlignment="1">
      <alignment horizontal="center" vertical="center"/>
    </xf>
    <xf numFmtId="2" fontId="7" fillId="34" borderId="26" xfId="0" applyNumberFormat="1" applyFont="1" applyFill="1" applyBorder="1" applyAlignment="1">
      <alignment horizontal="center" vertical="center"/>
    </xf>
    <xf numFmtId="2" fontId="7" fillId="34" borderId="28" xfId="0" applyNumberFormat="1" applyFont="1" applyFill="1" applyBorder="1" applyAlignment="1">
      <alignment horizontal="center" vertical="center"/>
    </xf>
    <xf numFmtId="2" fontId="7" fillId="34" borderId="30" xfId="0" applyNumberFormat="1" applyFont="1" applyFill="1" applyBorder="1" applyAlignment="1">
      <alignment horizontal="center" vertical="center"/>
    </xf>
    <xf numFmtId="2" fontId="7" fillId="0" borderId="28" xfId="0" applyNumberFormat="1" applyFont="1" applyBorder="1" applyAlignment="1">
      <alignment horizontal="center" vertical="center"/>
    </xf>
    <xf numFmtId="2" fontId="7" fillId="0" borderId="29" xfId="0" applyNumberFormat="1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 vertical="center"/>
    </xf>
    <xf numFmtId="2" fontId="7" fillId="34" borderId="29" xfId="0" applyNumberFormat="1" applyFont="1" applyFill="1" applyBorder="1" applyAlignment="1">
      <alignment horizontal="center" vertical="center"/>
    </xf>
    <xf numFmtId="2" fontId="7" fillId="34" borderId="4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indent="1"/>
    </xf>
    <xf numFmtId="2" fontId="7" fillId="0" borderId="26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quotePrefix="1" applyFont="1" applyAlignment="1">
      <alignment horizontal="center" vertical="center" wrapText="1"/>
    </xf>
    <xf numFmtId="2" fontId="7" fillId="0" borderId="39" xfId="0" applyNumberFormat="1" applyFont="1" applyBorder="1" applyAlignment="1">
      <alignment horizontal="center" vertical="center"/>
    </xf>
    <xf numFmtId="2" fontId="7" fillId="0" borderId="40" xfId="0" applyNumberFormat="1" applyFont="1" applyBorder="1" applyAlignment="1">
      <alignment horizontal="center" vertical="center"/>
    </xf>
    <xf numFmtId="2" fontId="9" fillId="0" borderId="31" xfId="0" quotePrefix="1" applyNumberFormat="1" applyFont="1" applyBorder="1" applyAlignment="1">
      <alignment horizontal="center" vertical="center" wrapText="1"/>
    </xf>
    <xf numFmtId="2" fontId="9" fillId="0" borderId="33" xfId="0" quotePrefix="1" applyNumberFormat="1" applyFont="1" applyBorder="1" applyAlignment="1">
      <alignment horizontal="center" vertical="center" wrapText="1"/>
    </xf>
    <xf numFmtId="2" fontId="9" fillId="0" borderId="32" xfId="0" quotePrefix="1" applyNumberFormat="1" applyFont="1" applyBorder="1" applyAlignment="1">
      <alignment horizontal="center" vertical="center" wrapText="1"/>
    </xf>
    <xf numFmtId="2" fontId="9" fillId="0" borderId="38" xfId="0" quotePrefix="1" applyNumberFormat="1" applyFont="1" applyBorder="1" applyAlignment="1">
      <alignment horizontal="center" vertical="center" wrapText="1"/>
    </xf>
    <xf numFmtId="0" fontId="53" fillId="0" borderId="0" xfId="0" applyFont="1"/>
    <xf numFmtId="0" fontId="5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64" fontId="8" fillId="0" borderId="0" xfId="44" applyNumberFormat="1" applyFont="1" applyAlignment="1">
      <alignment horizontal="center"/>
    </xf>
    <xf numFmtId="164" fontId="8" fillId="0" borderId="0" xfId="44" applyNumberFormat="1" applyFont="1" applyAlignment="1">
      <alignment horizontal="centerContinuous" vertical="center" wrapText="1"/>
    </xf>
    <xf numFmtId="1" fontId="8" fillId="0" borderId="0" xfId="44" applyNumberFormat="1" applyFont="1" applyAlignment="1">
      <alignment horizontal="center"/>
    </xf>
    <xf numFmtId="0" fontId="10" fillId="0" borderId="0" xfId="0" applyFont="1" applyAlignment="1">
      <alignment horizontal="left" indent="1"/>
    </xf>
    <xf numFmtId="0" fontId="8" fillId="0" borderId="34" xfId="0" applyFont="1" applyBorder="1"/>
    <xf numFmtId="164" fontId="8" fillId="0" borderId="35" xfId="44" applyNumberFormat="1" applyFont="1" applyBorder="1" applyAlignment="1">
      <alignment horizontal="center"/>
    </xf>
    <xf numFmtId="164" fontId="8" fillId="0" borderId="36" xfId="44" applyNumberFormat="1" applyFont="1" applyBorder="1" applyAlignment="1">
      <alignment horizontal="center"/>
    </xf>
    <xf numFmtId="0" fontId="8" fillId="0" borderId="27" xfId="0" applyFont="1" applyBorder="1"/>
    <xf numFmtId="164" fontId="8" fillId="0" borderId="0" xfId="44" applyNumberFormat="1" applyFont="1" applyBorder="1" applyAlignment="1">
      <alignment horizontal="center"/>
    </xf>
    <xf numFmtId="164" fontId="8" fillId="0" borderId="37" xfId="44" applyNumberFormat="1" applyFont="1" applyBorder="1" applyAlignment="1">
      <alignment horizontal="center"/>
    </xf>
    <xf numFmtId="0" fontId="8" fillId="0" borderId="28" xfId="0" applyFont="1" applyBorder="1"/>
    <xf numFmtId="164" fontId="8" fillId="0" borderId="29" xfId="44" applyNumberFormat="1" applyFont="1" applyBorder="1" applyAlignment="1">
      <alignment horizontal="center"/>
    </xf>
    <xf numFmtId="164" fontId="8" fillId="0" borderId="30" xfId="44" applyNumberFormat="1" applyFont="1" applyBorder="1" applyAlignment="1">
      <alignment horizontal="center"/>
    </xf>
    <xf numFmtId="164" fontId="8" fillId="0" borderId="34" xfId="44" applyNumberFormat="1" applyFont="1" applyBorder="1" applyAlignment="1">
      <alignment horizontal="center"/>
    </xf>
    <xf numFmtId="164" fontId="8" fillId="0" borderId="27" xfId="44" applyNumberFormat="1" applyFont="1" applyBorder="1" applyAlignment="1">
      <alignment horizontal="center"/>
    </xf>
    <xf numFmtId="164" fontId="8" fillId="0" borderId="28" xfId="44" applyNumberFormat="1" applyFont="1" applyBorder="1" applyAlignment="1">
      <alignment horizontal="center"/>
    </xf>
    <xf numFmtId="164" fontId="8" fillId="0" borderId="41" xfId="44" applyNumberFormat="1" applyFont="1" applyBorder="1" applyAlignment="1">
      <alignment horizontal="center"/>
    </xf>
    <xf numFmtId="164" fontId="8" fillId="0" borderId="42" xfId="44" applyNumberFormat="1" applyFont="1" applyBorder="1" applyAlignment="1">
      <alignment horizontal="center"/>
    </xf>
    <xf numFmtId="164" fontId="8" fillId="0" borderId="43" xfId="44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56" fillId="0" borderId="0" xfId="0" applyFont="1" applyAlignment="1">
      <alignment horizontal="centerContinuous"/>
    </xf>
    <xf numFmtId="0" fontId="56" fillId="41" borderId="0" xfId="0" applyFont="1" applyFill="1" applyAlignment="1">
      <alignment horizontal="centerContinuous" vertical="center" wrapText="1"/>
    </xf>
    <xf numFmtId="0" fontId="56" fillId="42" borderId="0" xfId="0" applyFont="1" applyFill="1" applyAlignment="1">
      <alignment horizontal="centerContinuous" vertical="center" wrapText="1"/>
    </xf>
    <xf numFmtId="0" fontId="56" fillId="35" borderId="0" xfId="0" applyFont="1" applyFill="1" applyAlignment="1">
      <alignment horizontal="centerContinuous" vertical="center" wrapText="1"/>
    </xf>
    <xf numFmtId="0" fontId="0" fillId="0" borderId="25" xfId="0" applyBorder="1" applyAlignment="1">
      <alignment horizontal="center"/>
    </xf>
    <xf numFmtId="0" fontId="55" fillId="0" borderId="0" xfId="0" applyFont="1" applyAlignment="1">
      <alignment horizontal="center" wrapText="1"/>
    </xf>
    <xf numFmtId="0" fontId="55" fillId="43" borderId="0" xfId="0" applyFont="1" applyFill="1" applyAlignment="1">
      <alignment horizontal="center" vertical="center" wrapText="1"/>
    </xf>
    <xf numFmtId="0" fontId="55" fillId="40" borderId="0" xfId="0" applyFont="1" applyFill="1" applyAlignment="1">
      <alignment horizontal="center" vertical="center" wrapText="1"/>
    </xf>
    <xf numFmtId="0" fontId="55" fillId="37" borderId="0" xfId="0" applyFont="1" applyFill="1" applyAlignment="1">
      <alignment horizontal="center" vertical="center" wrapText="1"/>
    </xf>
    <xf numFmtId="0" fontId="55" fillId="33" borderId="0" xfId="0" applyFont="1" applyFill="1" applyAlignment="1">
      <alignment horizontal="center" vertical="center" wrapText="1"/>
    </xf>
    <xf numFmtId="0" fontId="35" fillId="35" borderId="0" xfId="0" applyFont="1" applyFill="1" applyAlignment="1">
      <alignment horizontal="center" vertical="center" wrapText="1"/>
    </xf>
    <xf numFmtId="0" fontId="55" fillId="35" borderId="0" xfId="0" applyFont="1" applyFill="1" applyAlignment="1">
      <alignment horizontal="center" vertical="center" wrapText="1"/>
    </xf>
    <xf numFmtId="0" fontId="35" fillId="36" borderId="0" xfId="0" applyFont="1" applyFill="1" applyAlignment="1">
      <alignment horizontal="center" vertical="center" wrapText="1"/>
    </xf>
    <xf numFmtId="0" fontId="55" fillId="41" borderId="0" xfId="0" applyFont="1" applyFill="1" applyAlignment="1">
      <alignment horizontal="center" vertical="center" wrapText="1"/>
    </xf>
    <xf numFmtId="0" fontId="55" fillId="42" borderId="0" xfId="0" applyFont="1" applyFill="1" applyAlignment="1">
      <alignment horizontal="center" vertical="center" wrapText="1"/>
    </xf>
    <xf numFmtId="2" fontId="9" fillId="0" borderId="31" xfId="0" quotePrefix="1" applyNumberFormat="1" applyFont="1" applyFill="1" applyBorder="1" applyAlignment="1">
      <alignment horizontal="center" vertical="center" wrapText="1"/>
    </xf>
    <xf numFmtId="2" fontId="9" fillId="0" borderId="32" xfId="0" quotePrefix="1" applyNumberFormat="1" applyFont="1" applyFill="1" applyBorder="1" applyAlignment="1">
      <alignment horizontal="center" vertical="center" wrapText="1"/>
    </xf>
  </cellXfs>
  <cellStyles count="50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 2" xfId="45" xr:uid="{00000000-0005-0000-0000-00001E000000}"/>
    <cellStyle name="Milliers 2 2" xfId="48" xr:uid="{00000000-0005-0000-0000-00001F000000}"/>
    <cellStyle name="Milliers 2 3" xfId="49" xr:uid="{00000000-0005-0000-0000-000020000000}"/>
    <cellStyle name="Neutre" xfId="8" builtinId="28" customBuiltin="1"/>
    <cellStyle name="Normal" xfId="0" builtinId="0"/>
    <cellStyle name="Normal 13 2 5" xfId="47" xr:uid="{00000000-0005-0000-0000-000023000000}"/>
    <cellStyle name="Normal 2" xfId="43" xr:uid="{00000000-0005-0000-0000-000024000000}"/>
    <cellStyle name="Normal 2 2" xfId="46" xr:uid="{00000000-0005-0000-0000-000025000000}"/>
    <cellStyle name="Normal 3" xfId="42" xr:uid="{00000000-0005-0000-0000-000026000000}"/>
    <cellStyle name="Note" xfId="15" builtinId="10" customBuiltin="1"/>
    <cellStyle name="Pourcentage" xfId="44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CD0037"/>
      <color rgb="FFFF4879"/>
      <color rgb="FFFF85A6"/>
      <color rgb="FF6E1E78"/>
      <color rgb="FF82BE00"/>
      <color rgb="FFFFB612"/>
      <color rgb="FFE05206"/>
      <color rgb="FFE67538"/>
      <color rgb="FFFFD966"/>
      <color rgb="FFE09A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537882</xdr:colOff>
      <xdr:row>3</xdr:row>
      <xdr:rowOff>78441</xdr:rowOff>
    </xdr:from>
    <xdr:to>
      <xdr:col>1</xdr:col>
      <xdr:colOff>897882</xdr:colOff>
      <xdr:row>3</xdr:row>
      <xdr:rowOff>440209</xdr:rowOff>
    </xdr:to>
    <xdr:pic>
      <xdr:nvPicPr>
        <xdr:cNvPr id="4" name="Image 3" descr="Logo de BVA">
          <a:extLst>
            <a:ext uri="{FF2B5EF4-FFF2-40B4-BE49-F238E27FC236}">
              <a16:creationId xmlns:a16="http://schemas.microsoft.com/office/drawing/2014/main" id="{900D4E19-1E43-4D5D-BF00-6EF22E3A2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882" y="1445559"/>
          <a:ext cx="360000" cy="361768"/>
        </a:xfrm>
        <a:prstGeom prst="rect">
          <a:avLst/>
        </a:prstGeom>
      </xdr:spPr>
    </xdr:pic>
    <xdr:clientData/>
  </xdr:twoCellAnchor>
  <xdr:twoCellAnchor editAs="oneCell">
    <xdr:from>
      <xdr:col>1</xdr:col>
      <xdr:colOff>1120588</xdr:colOff>
      <xdr:row>2</xdr:row>
      <xdr:rowOff>683557</xdr:rowOff>
    </xdr:from>
    <xdr:to>
      <xdr:col>1</xdr:col>
      <xdr:colOff>1660457</xdr:colOff>
      <xdr:row>3</xdr:row>
      <xdr:rowOff>559662</xdr:rowOff>
    </xdr:to>
    <xdr:pic>
      <xdr:nvPicPr>
        <xdr:cNvPr id="6" name="Image 5" descr="Logo SNCF Gares &amp; Connexions">
          <a:extLst>
            <a:ext uri="{FF2B5EF4-FFF2-40B4-BE49-F238E27FC236}">
              <a16:creationId xmlns:a16="http://schemas.microsoft.com/office/drawing/2014/main" id="{2733A4B0-B8E3-4D6F-950A-5D60632D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88" y="1355910"/>
          <a:ext cx="539869" cy="5708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35E3466\Annexe%205%20exple%20fichier%20par%20ga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d'emploi"/>
      <sheetName val="Resultat gare 5p 2014"/>
      <sheetName val="table données2015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3">
    <tabColor theme="1"/>
  </sheetPr>
  <dimension ref="A1:FR144"/>
  <sheetViews>
    <sheetView showGridLines="0" topLeftCell="K1" zoomScale="115" zoomScaleNormal="115" workbookViewId="0">
      <selection activeCell="AD4" sqref="AD4:AD144"/>
    </sheetView>
  </sheetViews>
  <sheetFormatPr baseColWidth="10" defaultColWidth="11.453125" defaultRowHeight="14.5" x14ac:dyDescent="0.35"/>
  <cols>
    <col min="1" max="3" width="12" customWidth="1"/>
    <col min="4" max="4" width="12.81640625" customWidth="1"/>
    <col min="5" max="5" width="12" customWidth="1"/>
    <col min="6" max="7" width="10.54296875" customWidth="1"/>
    <col min="8" max="8" width="12.7265625" customWidth="1"/>
    <col min="9" max="9" width="8.81640625" customWidth="1"/>
    <col min="10" max="10" width="7.81640625" customWidth="1"/>
    <col min="11" max="11" width="36.54296875" customWidth="1"/>
    <col min="12" max="12" width="20" customWidth="1"/>
    <col min="13" max="13" width="15.81640625" customWidth="1"/>
    <col min="14" max="21" width="6.26953125" customWidth="1"/>
    <col min="22" max="29" width="1.453125" customWidth="1"/>
    <col min="30" max="37" width="6.26953125" customWidth="1"/>
    <col min="38" max="45" width="1.453125" customWidth="1"/>
    <col min="46" max="53" width="6.26953125" customWidth="1"/>
    <col min="54" max="61" width="1.453125" customWidth="1"/>
    <col min="62" max="69" width="6.26953125" customWidth="1"/>
    <col min="70" max="77" width="1.453125" customWidth="1"/>
    <col min="78" max="78" width="10.1796875" customWidth="1"/>
    <col min="79" max="85" width="6.26953125" customWidth="1"/>
    <col min="86" max="93" width="1.453125" customWidth="1"/>
    <col min="94" max="101" width="6.26953125" customWidth="1"/>
    <col min="102" max="109" width="6" customWidth="1"/>
    <col min="110" max="117" width="6.26953125" customWidth="1"/>
    <col min="118" max="118" width="3.54296875" customWidth="1"/>
    <col min="119" max="124" width="6.26953125" customWidth="1"/>
    <col min="127" max="127" width="33.81640625" customWidth="1"/>
    <col min="128" max="128" width="11.453125" style="1"/>
    <col min="131" max="131" width="31.26953125" customWidth="1"/>
    <col min="132" max="132" width="11.453125" style="1"/>
    <col min="133" max="133" width="11.54296875" style="1" customWidth="1"/>
    <col min="134" max="134" width="11.453125" style="1"/>
    <col min="137" max="137" width="20.7265625" customWidth="1"/>
    <col min="138" max="140" width="16.7265625" customWidth="1"/>
  </cols>
  <sheetData>
    <row r="1" spans="1:174" ht="15" thickBot="1" x14ac:dyDescent="0.4">
      <c r="N1" s="156" t="s">
        <v>0</v>
      </c>
      <c r="O1" s="156"/>
      <c r="P1" s="156"/>
      <c r="Q1" s="156"/>
      <c r="R1" s="156"/>
      <c r="S1" s="156"/>
      <c r="T1" s="156"/>
      <c r="U1" s="156"/>
      <c r="AD1" s="156" t="s">
        <v>0</v>
      </c>
      <c r="AE1" s="156"/>
      <c r="AF1" s="156"/>
      <c r="AG1" s="156"/>
      <c r="AH1" s="156"/>
      <c r="AI1" s="156"/>
      <c r="AJ1" s="156"/>
      <c r="AK1" s="156"/>
      <c r="AT1" s="156" t="s">
        <v>0</v>
      </c>
      <c r="AU1" s="156"/>
      <c r="AV1" s="156"/>
      <c r="AW1" s="156"/>
      <c r="AX1" s="156"/>
      <c r="AY1" s="156"/>
      <c r="AZ1" s="1"/>
      <c r="BA1" s="1"/>
      <c r="BJ1" s="156" t="s">
        <v>1</v>
      </c>
      <c r="BK1" s="156"/>
      <c r="BL1" s="156"/>
      <c r="BM1" s="156"/>
      <c r="BN1" s="156"/>
      <c r="BO1" s="156"/>
      <c r="BP1" s="156"/>
      <c r="BQ1" s="156"/>
      <c r="BZ1" s="156" t="s">
        <v>1</v>
      </c>
      <c r="CA1" s="156"/>
      <c r="CB1" s="156"/>
      <c r="CC1" s="156"/>
      <c r="CD1" s="156"/>
      <c r="CE1" s="156"/>
      <c r="CF1" s="156"/>
      <c r="CG1" s="156"/>
      <c r="CP1" s="156" t="s">
        <v>2</v>
      </c>
      <c r="CQ1" s="156"/>
      <c r="CR1" s="156"/>
      <c r="CS1" s="156"/>
      <c r="CT1" s="156"/>
      <c r="CU1" s="156"/>
      <c r="CV1" s="156"/>
      <c r="CW1" s="156"/>
      <c r="DF1" s="156" t="s">
        <v>3</v>
      </c>
      <c r="DG1" s="156"/>
      <c r="DH1" s="156"/>
      <c r="DI1" s="156"/>
      <c r="DJ1" s="156"/>
      <c r="DK1" s="156"/>
      <c r="DL1" s="156"/>
      <c r="DM1" s="156"/>
      <c r="DO1" s="156" t="s">
        <v>4</v>
      </c>
      <c r="DP1" s="156"/>
      <c r="DQ1" s="156"/>
      <c r="DR1" s="156"/>
      <c r="DS1" s="156"/>
      <c r="DT1" s="156"/>
    </row>
    <row r="2" spans="1:174" ht="18" customHeight="1" thickBot="1" x14ac:dyDescent="0.4">
      <c r="A2" s="48" t="s">
        <v>5</v>
      </c>
      <c r="B2" s="48"/>
      <c r="C2" s="48"/>
      <c r="D2" s="48"/>
      <c r="F2" s="48">
        <f>SUM(E4:E185)</f>
        <v>100</v>
      </c>
      <c r="G2" s="48">
        <f>F2-SUMIFS(E:E,BO:BO,"-")</f>
        <v>100</v>
      </c>
      <c r="H2" s="1"/>
      <c r="I2" s="1"/>
      <c r="J2" s="1"/>
      <c r="K2" s="1"/>
      <c r="L2" s="1"/>
      <c r="M2" s="1"/>
      <c r="N2" s="21" t="s">
        <v>6</v>
      </c>
      <c r="O2" s="25" t="s">
        <v>7</v>
      </c>
      <c r="P2" s="26" t="s">
        <v>8</v>
      </c>
      <c r="Q2" s="24" t="s">
        <v>9</v>
      </c>
      <c r="R2" s="20" t="s">
        <v>10</v>
      </c>
      <c r="S2" s="23" t="s">
        <v>11</v>
      </c>
      <c r="T2" s="47" t="s">
        <v>12</v>
      </c>
      <c r="U2" s="46" t="s">
        <v>13</v>
      </c>
      <c r="AD2" s="21" t="s">
        <v>6</v>
      </c>
      <c r="AE2" s="25" t="s">
        <v>7</v>
      </c>
      <c r="AF2" s="26" t="s">
        <v>8</v>
      </c>
      <c r="AG2" s="24" t="s">
        <v>9</v>
      </c>
      <c r="AH2" s="20" t="s">
        <v>10</v>
      </c>
      <c r="AI2" s="23" t="s">
        <v>11</v>
      </c>
      <c r="AJ2" s="47" t="s">
        <v>12</v>
      </c>
      <c r="AK2" s="46" t="s">
        <v>13</v>
      </c>
      <c r="AT2" s="21" t="s">
        <v>6</v>
      </c>
      <c r="AU2" s="25" t="s">
        <v>7</v>
      </c>
      <c r="AV2" s="26" t="s">
        <v>8</v>
      </c>
      <c r="AW2" s="24" t="s">
        <v>9</v>
      </c>
      <c r="AX2" s="20" t="s">
        <v>10</v>
      </c>
      <c r="AY2" s="23" t="s">
        <v>11</v>
      </c>
      <c r="AZ2" s="47" t="s">
        <v>12</v>
      </c>
      <c r="BA2" s="46" t="s">
        <v>13</v>
      </c>
      <c r="BJ2" s="21" t="s">
        <v>6</v>
      </c>
      <c r="BK2" s="25" t="s">
        <v>7</v>
      </c>
      <c r="BL2" s="26" t="s">
        <v>8</v>
      </c>
      <c r="BM2" s="24" t="s">
        <v>9</v>
      </c>
      <c r="BN2" s="20" t="s">
        <v>10</v>
      </c>
      <c r="BO2" s="23" t="s">
        <v>11</v>
      </c>
      <c r="BP2" s="47" t="s">
        <v>12</v>
      </c>
      <c r="BQ2" s="46" t="s">
        <v>13</v>
      </c>
      <c r="BZ2" s="21" t="s">
        <v>6</v>
      </c>
      <c r="CA2" s="25" t="s">
        <v>7</v>
      </c>
      <c r="CB2" s="26" t="s">
        <v>8</v>
      </c>
      <c r="CC2" s="24" t="s">
        <v>9</v>
      </c>
      <c r="CD2" s="20" t="s">
        <v>10</v>
      </c>
      <c r="CE2" s="23" t="s">
        <v>11</v>
      </c>
      <c r="CF2" s="47" t="s">
        <v>12</v>
      </c>
      <c r="CG2" s="46" t="s">
        <v>13</v>
      </c>
      <c r="CP2" s="21" t="s">
        <v>6</v>
      </c>
      <c r="CQ2" s="25" t="s">
        <v>7</v>
      </c>
      <c r="CR2" s="26" t="s">
        <v>8</v>
      </c>
      <c r="CS2" s="24" t="s">
        <v>9</v>
      </c>
      <c r="CT2" s="20" t="s">
        <v>10</v>
      </c>
      <c r="CU2" s="23" t="s">
        <v>11</v>
      </c>
      <c r="CV2" s="47" t="s">
        <v>12</v>
      </c>
      <c r="CW2" s="46" t="s">
        <v>13</v>
      </c>
      <c r="DF2" s="21" t="s">
        <v>6</v>
      </c>
      <c r="DG2" s="25" t="s">
        <v>7</v>
      </c>
      <c r="DH2" s="26" t="s">
        <v>8</v>
      </c>
      <c r="DI2" s="24" t="s">
        <v>9</v>
      </c>
      <c r="DJ2" s="20" t="s">
        <v>10</v>
      </c>
      <c r="DK2" s="23" t="s">
        <v>11</v>
      </c>
      <c r="DL2" s="47" t="s">
        <v>10</v>
      </c>
      <c r="DM2" s="46" t="s">
        <v>11</v>
      </c>
      <c r="DO2" s="21" t="s">
        <v>6</v>
      </c>
      <c r="DP2" s="25" t="s">
        <v>7</v>
      </c>
      <c r="DQ2" s="26" t="s">
        <v>8</v>
      </c>
      <c r="DR2" s="24" t="s">
        <v>9</v>
      </c>
      <c r="DS2" s="20" t="s">
        <v>10</v>
      </c>
      <c r="DT2" s="23" t="s">
        <v>11</v>
      </c>
      <c r="EF2" t="s">
        <v>14</v>
      </c>
      <c r="EG2" s="9" t="s">
        <v>15</v>
      </c>
      <c r="EH2" s="9" t="s">
        <v>16</v>
      </c>
      <c r="EI2" s="9" t="s">
        <v>17</v>
      </c>
      <c r="EJ2" s="9" t="s">
        <v>18</v>
      </c>
    </row>
    <row r="3" spans="1:174" ht="40.5" customHeight="1" thickBot="1" x14ac:dyDescent="0.4">
      <c r="A3" s="2" t="s">
        <v>15</v>
      </c>
      <c r="B3" s="2" t="s">
        <v>19</v>
      </c>
      <c r="C3" s="2" t="s">
        <v>20</v>
      </c>
      <c r="D3" s="2" t="s">
        <v>21</v>
      </c>
      <c r="E3" s="2" t="s">
        <v>22</v>
      </c>
      <c r="F3" s="2" t="s">
        <v>23</v>
      </c>
      <c r="G3" s="2" t="s">
        <v>24</v>
      </c>
      <c r="H3" s="2" t="s">
        <v>25</v>
      </c>
      <c r="I3" s="2" t="s">
        <v>26</v>
      </c>
      <c r="J3" s="2" t="s">
        <v>27</v>
      </c>
      <c r="K3" s="2" t="s">
        <v>28</v>
      </c>
      <c r="L3" s="2" t="s">
        <v>29</v>
      </c>
      <c r="M3" s="2" t="s">
        <v>30</v>
      </c>
      <c r="N3" s="21" t="s">
        <v>31</v>
      </c>
      <c r="O3" s="25" t="str">
        <f>$N$3</f>
        <v>mars 23</v>
      </c>
      <c r="P3" s="26" t="str">
        <f t="shared" ref="P3:U3" si="0">$N$3</f>
        <v>mars 23</v>
      </c>
      <c r="Q3" s="24" t="str">
        <f t="shared" si="0"/>
        <v>mars 23</v>
      </c>
      <c r="R3" s="20" t="str">
        <f t="shared" si="0"/>
        <v>mars 23</v>
      </c>
      <c r="S3" s="23" t="str">
        <f t="shared" si="0"/>
        <v>mars 23</v>
      </c>
      <c r="T3" s="47" t="str">
        <f t="shared" si="0"/>
        <v>mars 23</v>
      </c>
      <c r="U3" s="46" t="str">
        <f t="shared" si="0"/>
        <v>mars 23</v>
      </c>
      <c r="V3" s="45"/>
      <c r="AD3" s="21" t="s">
        <v>32</v>
      </c>
      <c r="AE3" s="25" t="s">
        <v>32</v>
      </c>
      <c r="AF3" s="26" t="s">
        <v>32</v>
      </c>
      <c r="AG3" s="24" t="s">
        <v>32</v>
      </c>
      <c r="AH3" s="20" t="s">
        <v>32</v>
      </c>
      <c r="AI3" s="23" t="s">
        <v>32</v>
      </c>
      <c r="AJ3" s="47" t="s">
        <v>32</v>
      </c>
      <c r="AK3" s="46" t="s">
        <v>32</v>
      </c>
      <c r="AL3" s="45"/>
      <c r="AT3" s="21" t="s">
        <v>33</v>
      </c>
      <c r="AU3" s="25" t="s">
        <v>33</v>
      </c>
      <c r="AV3" s="26" t="s">
        <v>33</v>
      </c>
      <c r="AW3" s="24" t="s">
        <v>33</v>
      </c>
      <c r="AX3" s="20" t="s">
        <v>33</v>
      </c>
      <c r="AY3" s="23" t="s">
        <v>33</v>
      </c>
      <c r="AZ3" s="47" t="s">
        <v>33</v>
      </c>
      <c r="BA3" s="46" t="s">
        <v>33</v>
      </c>
      <c r="BB3" s="45"/>
      <c r="BJ3" s="21" t="str">
        <f t="shared" ref="BJ3:BQ3" si="1">$N$3</f>
        <v>mars 23</v>
      </c>
      <c r="BK3" s="25" t="str">
        <f t="shared" si="1"/>
        <v>mars 23</v>
      </c>
      <c r="BL3" s="26" t="str">
        <f t="shared" si="1"/>
        <v>mars 23</v>
      </c>
      <c r="BM3" s="24" t="str">
        <f t="shared" si="1"/>
        <v>mars 23</v>
      </c>
      <c r="BN3" s="20" t="str">
        <f t="shared" si="1"/>
        <v>mars 23</v>
      </c>
      <c r="BO3" s="23" t="str">
        <f t="shared" si="1"/>
        <v>mars 23</v>
      </c>
      <c r="BP3" s="47" t="str">
        <f t="shared" si="1"/>
        <v>mars 23</v>
      </c>
      <c r="BQ3" s="46" t="str">
        <f t="shared" si="1"/>
        <v>mars 23</v>
      </c>
      <c r="BR3" s="45"/>
      <c r="BZ3" s="21" t="s">
        <v>33</v>
      </c>
      <c r="CA3" s="25" t="s">
        <v>33</v>
      </c>
      <c r="CB3" s="26" t="s">
        <v>33</v>
      </c>
      <c r="CC3" s="24" t="s">
        <v>33</v>
      </c>
      <c r="CD3" s="20" t="s">
        <v>33</v>
      </c>
      <c r="CE3" s="23" t="s">
        <v>33</v>
      </c>
      <c r="CF3" s="47" t="s">
        <v>33</v>
      </c>
      <c r="CG3" s="46" t="s">
        <v>33</v>
      </c>
      <c r="CH3" s="45"/>
      <c r="CP3" s="21" t="s">
        <v>34</v>
      </c>
      <c r="CQ3" s="25" t="s">
        <v>34</v>
      </c>
      <c r="CR3" s="26" t="s">
        <v>34</v>
      </c>
      <c r="CS3" s="24" t="s">
        <v>34</v>
      </c>
      <c r="CT3" s="20" t="s">
        <v>34</v>
      </c>
      <c r="CU3" s="23" t="s">
        <v>34</v>
      </c>
      <c r="CV3" s="47" t="s">
        <v>34</v>
      </c>
      <c r="CW3" s="46" t="s">
        <v>34</v>
      </c>
      <c r="CX3" s="45"/>
      <c r="DF3" s="21" t="s">
        <v>35</v>
      </c>
      <c r="DG3" s="25" t="s">
        <v>35</v>
      </c>
      <c r="DH3" s="26" t="s">
        <v>35</v>
      </c>
      <c r="DI3" s="24" t="s">
        <v>35</v>
      </c>
      <c r="DJ3" s="20" t="s">
        <v>35</v>
      </c>
      <c r="DK3" s="23" t="s">
        <v>35</v>
      </c>
      <c r="DL3" s="47" t="s">
        <v>35</v>
      </c>
      <c r="DM3" s="46" t="s">
        <v>35</v>
      </c>
      <c r="DN3" s="45" t="s">
        <v>36</v>
      </c>
      <c r="DO3" s="21" t="s">
        <v>37</v>
      </c>
      <c r="DP3" s="25" t="s">
        <v>37</v>
      </c>
      <c r="DQ3" s="26" t="s">
        <v>37</v>
      </c>
      <c r="DR3" s="24" t="s">
        <v>37</v>
      </c>
      <c r="DS3" s="20">
        <v>1</v>
      </c>
      <c r="DT3" s="23">
        <v>1</v>
      </c>
      <c r="DU3" s="41" t="s">
        <v>6</v>
      </c>
      <c r="DV3" s="40">
        <v>1</v>
      </c>
      <c r="DW3" s="39" t="s">
        <v>38</v>
      </c>
      <c r="DX3" s="38" t="s">
        <v>39</v>
      </c>
      <c r="DY3" s="41" t="s">
        <v>6</v>
      </c>
      <c r="DZ3" s="40"/>
      <c r="EA3" s="39" t="s">
        <v>40</v>
      </c>
      <c r="EB3" s="38" t="s">
        <v>41</v>
      </c>
      <c r="EC3" s="38" t="s">
        <v>39</v>
      </c>
      <c r="ED3" s="38" t="s">
        <v>41</v>
      </c>
      <c r="EG3" s="9">
        <v>1</v>
      </c>
      <c r="EH3" s="9">
        <v>2</v>
      </c>
      <c r="EI3" s="9">
        <v>1</v>
      </c>
      <c r="EJ3" s="9">
        <v>1</v>
      </c>
    </row>
    <row r="4" spans="1:174" ht="19.5" x14ac:dyDescent="0.35">
      <c r="A4" s="9">
        <f t="shared" ref="A4:A67" si="2">IF($EG$4="National",1,IF($F4=$EG$4,1,""))</f>
        <v>1</v>
      </c>
      <c r="B4" s="9">
        <f t="shared" ref="B4:B67" si="3">IF($EJ$4="Tous",1,IF($G4=$EJ$4,1,""))</f>
        <v>1</v>
      </c>
      <c r="C4" s="9">
        <f>IF($EH$4="Gares A et B",1,IF(AND($H4="Gare B",$EH$4="Gares B uniquement"),1,IF(AND(ISNUMBER($H4),$EH$4="Gares A uniquement"),1,"")))</f>
        <v>1</v>
      </c>
      <c r="D4" s="9">
        <f t="shared" ref="D4:D67" si="4">IF(AND(ISNUMBER(N4),$EI$4="Entrants"),1,IF(AND(ISNUMBER(W4),$EI$4="Sortants"),1,""))</f>
        <v>1</v>
      </c>
      <c r="E4" s="9">
        <f t="shared" ref="E4:E67" si="5">IFERROR(IF((A4+C4+D4+B4)=4,1,0),0)</f>
        <v>1</v>
      </c>
      <c r="F4" s="9" t="s">
        <v>42</v>
      </c>
      <c r="G4" s="9" t="s">
        <v>43</v>
      </c>
      <c r="H4" s="7">
        <v>1</v>
      </c>
      <c r="I4" s="7" t="s">
        <v>44</v>
      </c>
      <c r="J4" s="7">
        <v>271494</v>
      </c>
      <c r="K4" s="7" t="s">
        <v>45</v>
      </c>
      <c r="L4" s="7" t="s">
        <v>46</v>
      </c>
      <c r="M4" s="7" t="s">
        <v>47</v>
      </c>
      <c r="N4" s="62">
        <v>7.42</v>
      </c>
      <c r="O4" s="57">
        <v>8.09</v>
      </c>
      <c r="P4" s="57">
        <v>8.5</v>
      </c>
      <c r="Q4" s="57">
        <v>8.0500000000000007</v>
      </c>
      <c r="R4" s="63">
        <v>7.48</v>
      </c>
      <c r="S4" s="63">
        <v>7.39</v>
      </c>
      <c r="T4" s="15">
        <v>5.77</v>
      </c>
      <c r="U4" s="49">
        <v>6.98</v>
      </c>
      <c r="V4" s="30"/>
      <c r="AD4" s="62">
        <v>7.36</v>
      </c>
      <c r="AE4" s="69">
        <v>8.27</v>
      </c>
      <c r="AF4" s="69">
        <v>8.43</v>
      </c>
      <c r="AG4" s="69">
        <v>8.1300000000000008</v>
      </c>
      <c r="AH4" s="63">
        <v>7.1</v>
      </c>
      <c r="AI4" s="63">
        <v>7.41</v>
      </c>
      <c r="AJ4" s="15">
        <v>5.76</v>
      </c>
      <c r="AK4" s="49">
        <v>6.85</v>
      </c>
      <c r="AL4" s="30"/>
      <c r="AT4" s="29">
        <f t="shared" ref="AT4:BA35" si="6">IFERROR(ROUND(N4-AD4,2),"-")</f>
        <v>0.06</v>
      </c>
      <c r="AU4" s="29">
        <f t="shared" si="6"/>
        <v>-0.18</v>
      </c>
      <c r="AV4" s="29">
        <f t="shared" si="6"/>
        <v>7.0000000000000007E-2</v>
      </c>
      <c r="AW4" s="29">
        <f t="shared" si="6"/>
        <v>-0.08</v>
      </c>
      <c r="AX4" s="29">
        <f t="shared" si="6"/>
        <v>0.38</v>
      </c>
      <c r="AY4" s="29">
        <f t="shared" si="6"/>
        <v>-0.02</v>
      </c>
      <c r="AZ4" s="29">
        <f>IFERROR(ROUND(T4-AJ4,2),"-")</f>
        <v>0.01</v>
      </c>
      <c r="BA4" s="29">
        <f t="shared" si="6"/>
        <v>0.13</v>
      </c>
      <c r="BB4" s="30"/>
      <c r="BJ4" s="29">
        <f>IF($E4=1,ROUND(N4,2),"-")</f>
        <v>7.42</v>
      </c>
      <c r="BK4" s="29">
        <f t="shared" ref="BK4:BN35" si="7">IF($E4=1,ROUND(O4,2),"-")</f>
        <v>8.09</v>
      </c>
      <c r="BL4" s="29">
        <f t="shared" si="7"/>
        <v>8.5</v>
      </c>
      <c r="BM4" s="29">
        <f t="shared" si="7"/>
        <v>8.0500000000000007</v>
      </c>
      <c r="BN4" s="29">
        <f t="shared" si="7"/>
        <v>7.48</v>
      </c>
      <c r="BO4" s="29">
        <f t="shared" ref="BO4:BO67" si="8">IFERROR(IF($E4=1,ROUND(S4,2),"-"),"-")</f>
        <v>7.39</v>
      </c>
      <c r="BP4" s="29">
        <f t="shared" ref="BP4:BQ35" si="9">IF($E4=1,ROUND(T4,2),"-")</f>
        <v>5.77</v>
      </c>
      <c r="BQ4" s="29">
        <f t="shared" si="9"/>
        <v>6.98</v>
      </c>
      <c r="BR4" s="30"/>
      <c r="BZ4" s="29">
        <f t="shared" ref="BZ4:CG35" si="10">IF($E4=1,AT4,"-")</f>
        <v>0.06</v>
      </c>
      <c r="CA4" s="29">
        <f t="shared" si="10"/>
        <v>-0.18</v>
      </c>
      <c r="CB4" s="29">
        <f t="shared" si="10"/>
        <v>7.0000000000000007E-2</v>
      </c>
      <c r="CC4" s="29">
        <f t="shared" si="10"/>
        <v>-0.08</v>
      </c>
      <c r="CD4" s="29">
        <f t="shared" si="10"/>
        <v>0.38</v>
      </c>
      <c r="CE4" s="29">
        <f t="shared" si="10"/>
        <v>-0.02</v>
      </c>
      <c r="CF4" s="29">
        <f>IF($E4=1,AZ4,"-")</f>
        <v>0.01</v>
      </c>
      <c r="CG4" s="29">
        <f t="shared" si="10"/>
        <v>0.13</v>
      </c>
      <c r="CH4" s="30"/>
      <c r="CP4" s="28">
        <f>IFERROR(IF($E4=1,RANK(BJ4,BJ:BJ,1)+COUNTIF(BJ$4:BJ4,BJ4)-1,"-"),"-")</f>
        <v>14</v>
      </c>
      <c r="CQ4" s="28">
        <f>IFERROR(IF($E4=1,RANK(BK4,BK:BK,1)+COUNTIF(BK$4:BK4,BK4)-1,"-"),"-")</f>
        <v>11</v>
      </c>
      <c r="CR4" s="28">
        <f>IFERROR(IF($E4=1,RANK(BL4,BL:BL,1)+COUNTIF(BL$4:BL4,BL4)-1,"-"),"-")</f>
        <v>17</v>
      </c>
      <c r="CS4" s="28">
        <f>IFERROR(IF($E4=1,RANK(BM4,BM:BM,1)+COUNTIF(BM$4:BM4,BM4)-1,"-"),"-")</f>
        <v>23</v>
      </c>
      <c r="CT4" s="28">
        <f>IFERROR(IF($E4=1,RANK(BN4,BN:BN,1)+COUNTIF(BN$4:BN4,BN4)-1,"-"),"-")</f>
        <v>15</v>
      </c>
      <c r="CU4" s="28">
        <f>IFERROR(IF($E4=1,RANK(BO4,BO:BO,1)+COUNTIF(BO$4:BO4,BO4)-1,"-"),"-")</f>
        <v>29</v>
      </c>
      <c r="CV4" s="28">
        <f>IFERROR(IF($E4=1,RANK(BP4,BP:BP,1)+COUNTIF(BP$4:BP4,BP4)-1,"-"),"-")</f>
        <v>10</v>
      </c>
      <c r="CW4" s="28">
        <f>IFERROR(IF($E4=1,RANK(BQ4,BQ:BQ,1)+COUNTIF(BQ$4:BQ4,BQ4)-1,"-"),"-")</f>
        <v>32</v>
      </c>
      <c r="CX4" s="30"/>
      <c r="DF4" s="28">
        <f>IFERROR(IF($E4=1,RANK(BZ4,BZ:BZ,1)+COUNTIF(BZ$3:BZ3,BZ4),"-"),"-")</f>
        <v>47</v>
      </c>
      <c r="DG4" s="28">
        <f>IFERROR(IF($E4=1,RANK(CA4,CA:CA,1)+COUNTIF(CA$3:CA3,CA4),"-"),"-")</f>
        <v>10</v>
      </c>
      <c r="DH4" s="28">
        <f>IFERROR(IF($E4=1,RANK(CB4,CB:CB,1)+COUNTIF(CB$3:CB3,CB4),"-"),"-")</f>
        <v>52</v>
      </c>
      <c r="DI4" s="28">
        <f>IFERROR(IF($E4=1,RANK(CC4,CC:CC,1)+COUNTIF(CC$3:CC3,CC4),"-"),"-")</f>
        <v>30</v>
      </c>
      <c r="DJ4" s="28">
        <f>IFERROR(IF($E4=1,RANK(CD4,CD:CD,1)+COUNTIF(CD$3:CD3,CD4),"-"),"-")</f>
        <v>82</v>
      </c>
      <c r="DK4" s="28">
        <f>IFERROR(IF($E4=1,RANK(CE4,CE:CE,1)+COUNTIF(CE$3:CE3,CE4),"-"),"-")</f>
        <v>31</v>
      </c>
      <c r="DL4" s="28">
        <f>IFERROR(IF($E4=1,RANK(CF4,CF:CF,1)+COUNTIF(CF$3:CF3,CF4),"-"),"-")</f>
        <v>43</v>
      </c>
      <c r="DM4" s="28">
        <f>IFERROR(IF($E4=1,RANK(CG4,CG:CG,1)+COUNTIF(CG$3:CG3,CG4),"-"),"-")</f>
        <v>44</v>
      </c>
      <c r="DN4" s="6"/>
      <c r="DO4" s="28" t="str">
        <f>IFERROR(IF($E4=1,RANK(CI4,CI:CI,1)+COUNTIF(CI$4:CI4,CI4)-1,"-"),"-")</f>
        <v>-</v>
      </c>
      <c r="DP4" s="28" t="str">
        <f>IFERROR(IF($E4=1,RANK(CJ4,CJ:CJ,1)+COUNTIF(CJ$4:CJ4,CJ4)-1,"-"),"-")</f>
        <v>-</v>
      </c>
      <c r="DQ4" s="28" t="str">
        <f>IFERROR(IF($E4=1,RANK(CK4,CK:CK,1)+COUNTIF(CK$4:CK4,CK4)-1,"-"),"-")</f>
        <v>-</v>
      </c>
      <c r="DR4" s="28" t="str">
        <f>IFERROR(IF($E4=1,RANK(CL4,CL:CL,1)+COUNTIF(CL$4:CL4,CL4)-1,"-"),"-")</f>
        <v>-</v>
      </c>
      <c r="DS4" s="28" t="str">
        <f>IFERROR(IF($E4=1,RANK(CM4,CM:CM,1)+COUNTIF(CM$4:CM4,CM4)-1,"-"),"-")</f>
        <v>-</v>
      </c>
      <c r="DT4" s="28" t="str">
        <f>IFERROR(IF($E4=1,RANK(CN4,CN:CN,1)+COUNTIF(CN$4:CN4,CN4)-1,"-"),"-")</f>
        <v>-</v>
      </c>
      <c r="DU4">
        <f>$F$2+1-DV4</f>
        <v>100</v>
      </c>
      <c r="DV4" s="34">
        <f>IF($EI$4="Entrants",MIN($CP:$CP),MIN($CY:$CY))</f>
        <v>1</v>
      </c>
      <c r="DW4" s="33" t="str">
        <f>IFERROR(INDEX($A:$DD,IF($EI$4="Entrants",MATCH($DU4,$CP:$CP,0),MATCH($DU4,$CY:$CY,0)),11),"")</f>
        <v>MONACO</v>
      </c>
      <c r="DX4" s="31">
        <f>IFERROR(INDEX($A:$DD,IF($EI$4="Entrants",MATCH($DU4,$CP:$CP,0),MATCH($DU4,$CY:$CY,0)),IF($EI$4="Entrants",62,21)),"")</f>
        <v>8.64</v>
      </c>
      <c r="DY4">
        <f>DZ10+1-DZ4</f>
        <v>99</v>
      </c>
      <c r="DZ4" s="34">
        <f>MAX(IF($EI$4="Entrants",MIN($DF:$DF),MIN($DO:$DO)),0)</f>
        <v>1</v>
      </c>
      <c r="EA4" s="33" t="str">
        <f>IFERROR(INDEX($A:$DT,IF($EI$4="Entrants",MATCH($DY4,$DF:$DF,0),MATCH($DY4,$DO:$DO,0)),11),"")</f>
        <v>TOULOUSE MATABIAU</v>
      </c>
      <c r="EB4" s="61">
        <f>IFERROR(INDEX($A:$DT,IF($EI$4="Entrants",MATCH($DY4,$DF:$DF,0),MATCH($DY4,$DO:$DO,0)),IF($EI$4="Entrants",78,49)),"")</f>
        <v>1.25</v>
      </c>
      <c r="EC4" s="32">
        <f>IFERROR(INDEX($A:$DT,IF($EI$4="Entrants",MATCH($DY4,$DF:$DF,0),MATCH($DY4,$DO:$DO,0)),IF($EI$4="Entrants",62,21)),"")</f>
        <v>8.15</v>
      </c>
      <c r="ED4" s="31" t="str">
        <f>IFERROR(IF(EB4&gt;0,"+"&amp;ROUND(EB4,2),ROUND(EB4,2)),"")</f>
        <v>+1,25</v>
      </c>
      <c r="EG4" s="44" t="str">
        <f>INDEX(EG6:EG13,EG3,1)</f>
        <v>National</v>
      </c>
      <c r="EH4" s="44" t="str">
        <f>INDEX(EH6:EH13,EH3,1)</f>
        <v>Gares A uniquement</v>
      </c>
      <c r="EI4" s="44" t="str">
        <f>INDEX(EI6:EI13,EI3,1)</f>
        <v>Entrants</v>
      </c>
      <c r="EJ4" s="44" t="str">
        <f>INDEX(EJ6:EJ30,EJ3,1)</f>
        <v>Tous</v>
      </c>
      <c r="EU4">
        <v>7.55</v>
      </c>
      <c r="EV4">
        <v>8.42</v>
      </c>
      <c r="EW4">
        <v>8.66</v>
      </c>
      <c r="EX4">
        <v>8.4700000000000006</v>
      </c>
      <c r="EY4">
        <v>7.72</v>
      </c>
      <c r="EZ4">
        <v>7.48</v>
      </c>
      <c r="FA4">
        <v>5.95</v>
      </c>
      <c r="FB4">
        <v>6.36</v>
      </c>
      <c r="FK4">
        <v>7.41</v>
      </c>
      <c r="FL4">
        <v>8.0399999999999991</v>
      </c>
      <c r="FM4">
        <v>8.19</v>
      </c>
      <c r="FN4">
        <v>7.93</v>
      </c>
      <c r="FO4">
        <v>6.68</v>
      </c>
      <c r="FP4">
        <v>6.87</v>
      </c>
      <c r="FQ4">
        <v>5.86</v>
      </c>
      <c r="FR4">
        <v>6.35</v>
      </c>
    </row>
    <row r="5" spans="1:174" ht="19.5" x14ac:dyDescent="0.35">
      <c r="A5" s="9">
        <f t="shared" si="2"/>
        <v>1</v>
      </c>
      <c r="B5" s="9">
        <f t="shared" si="3"/>
        <v>1</v>
      </c>
      <c r="C5" s="9">
        <f t="shared" ref="C5:C68" si="11">IF($EH$4="Gares A et B",1,IF(AND($H5="Gare B",$EH$4="Gares B uniquement"),1,IF(AND(ISNUMBER($H5),$EH$4="Gares A uniquement"),1,"")))</f>
        <v>1</v>
      </c>
      <c r="D5" s="9">
        <f t="shared" si="4"/>
        <v>1</v>
      </c>
      <c r="E5" s="9">
        <f t="shared" si="5"/>
        <v>1</v>
      </c>
      <c r="F5" s="68" t="s">
        <v>42</v>
      </c>
      <c r="G5" s="68" t="s">
        <v>43</v>
      </c>
      <c r="H5" s="7">
        <v>1</v>
      </c>
      <c r="I5" s="7" t="s">
        <v>44</v>
      </c>
      <c r="J5" s="66">
        <v>111849</v>
      </c>
      <c r="K5" s="66" t="s">
        <v>48</v>
      </c>
      <c r="L5" s="66" t="s">
        <v>46</v>
      </c>
      <c r="M5" s="66" t="s">
        <v>47</v>
      </c>
      <c r="N5" s="64">
        <v>7.7</v>
      </c>
      <c r="O5" s="54">
        <v>8.2899999999999991</v>
      </c>
      <c r="P5" s="54">
        <v>8.52</v>
      </c>
      <c r="Q5" s="54">
        <v>8.25</v>
      </c>
      <c r="R5" s="65">
        <v>7.75</v>
      </c>
      <c r="S5" s="65">
        <v>7.62</v>
      </c>
      <c r="T5" s="50">
        <v>6.36</v>
      </c>
      <c r="U5" s="50">
        <v>7.14</v>
      </c>
      <c r="V5" s="30"/>
      <c r="AD5" s="64">
        <v>7.75</v>
      </c>
      <c r="AE5" s="70">
        <v>8.19</v>
      </c>
      <c r="AF5" s="70">
        <v>8.43</v>
      </c>
      <c r="AG5" s="70">
        <v>8.32</v>
      </c>
      <c r="AH5" s="65">
        <v>7.73</v>
      </c>
      <c r="AI5" s="65">
        <v>7.58</v>
      </c>
      <c r="AJ5" s="50">
        <v>6.67</v>
      </c>
      <c r="AK5" s="50">
        <v>7.32</v>
      </c>
      <c r="AL5" s="30"/>
      <c r="AT5" s="29">
        <f t="shared" si="6"/>
        <v>-0.05</v>
      </c>
      <c r="AU5" s="29">
        <f t="shared" si="6"/>
        <v>0.1</v>
      </c>
      <c r="AV5" s="29">
        <f t="shared" si="6"/>
        <v>0.09</v>
      </c>
      <c r="AW5" s="29">
        <f t="shared" si="6"/>
        <v>-7.0000000000000007E-2</v>
      </c>
      <c r="AX5" s="29">
        <f t="shared" si="6"/>
        <v>0.02</v>
      </c>
      <c r="AY5" s="29">
        <f t="shared" si="6"/>
        <v>0.04</v>
      </c>
      <c r="AZ5" s="29">
        <f t="shared" si="6"/>
        <v>-0.31</v>
      </c>
      <c r="BA5" s="29">
        <f t="shared" si="6"/>
        <v>-0.18</v>
      </c>
      <c r="BB5" s="30"/>
      <c r="BJ5" s="29">
        <f t="shared" ref="BJ5:BN36" si="12">IF($E5=1,ROUND(N5,2),"-")</f>
        <v>7.7</v>
      </c>
      <c r="BK5" s="29">
        <f t="shared" si="7"/>
        <v>8.2899999999999991</v>
      </c>
      <c r="BL5" s="29">
        <f t="shared" si="7"/>
        <v>8.52</v>
      </c>
      <c r="BM5" s="29">
        <f t="shared" si="7"/>
        <v>8.25</v>
      </c>
      <c r="BN5" s="29">
        <f t="shared" si="7"/>
        <v>7.75</v>
      </c>
      <c r="BO5" s="29">
        <f t="shared" si="8"/>
        <v>7.62</v>
      </c>
      <c r="BP5" s="29">
        <f t="shared" si="9"/>
        <v>6.36</v>
      </c>
      <c r="BQ5" s="29">
        <f t="shared" si="9"/>
        <v>7.14</v>
      </c>
      <c r="BR5" s="30"/>
      <c r="BZ5" s="29">
        <f t="shared" si="10"/>
        <v>-0.05</v>
      </c>
      <c r="CA5" s="29">
        <f t="shared" si="10"/>
        <v>0.1</v>
      </c>
      <c r="CB5" s="29">
        <f t="shared" si="10"/>
        <v>0.09</v>
      </c>
      <c r="CC5" s="29">
        <f t="shared" si="10"/>
        <v>-7.0000000000000007E-2</v>
      </c>
      <c r="CD5" s="29">
        <f t="shared" si="10"/>
        <v>0.02</v>
      </c>
      <c r="CE5" s="29">
        <f t="shared" si="10"/>
        <v>0.04</v>
      </c>
      <c r="CF5" s="29">
        <f t="shared" si="10"/>
        <v>-0.31</v>
      </c>
      <c r="CG5" s="29">
        <f t="shared" si="10"/>
        <v>-0.18</v>
      </c>
      <c r="CH5" s="30"/>
      <c r="CP5" s="28">
        <f>IFERROR(IF($E5=1,RANK(BJ5,BJ:BJ,1)+COUNTIF(BJ$4:BJ5,BJ5)-1,"-"),"-")</f>
        <v>26</v>
      </c>
      <c r="CQ5" s="28">
        <f>IFERROR(IF($E5=1,RANK(BK5,BK:BK,1)+COUNTIF(BK$4:BK5,BK5)-1,"-"),"-")</f>
        <v>28</v>
      </c>
      <c r="CR5" s="28">
        <f>IFERROR(IF($E5=1,RANK(BL5,BL:BL,1)+COUNTIF(BL$4:BL5,BL5)-1,"-"),"-")</f>
        <v>18</v>
      </c>
      <c r="CS5" s="28">
        <f>IFERROR(IF($E5=1,RANK(BM5,BM:BM,1)+COUNTIF(BM$4:BM5,BM5)-1,"-"),"-")</f>
        <v>39</v>
      </c>
      <c r="CT5" s="28">
        <f>IFERROR(IF($E5=1,RANK(BN5,BN:BN,1)+COUNTIF(BN$4:BN5,BN5)-1,"-"),"-")</f>
        <v>28</v>
      </c>
      <c r="CU5" s="28">
        <f>IFERROR(IF($E5=1,RANK(BO5,BO:BO,1)+COUNTIF(BO$4:BO5,BO5)-1,"-"),"-")</f>
        <v>53</v>
      </c>
      <c r="CV5" s="28">
        <f>IFERROR(IF($E5=1,RANK(BP5,BP:BP,1)+COUNTIF(BP$4:BP5,BP5)-1,"-"),"-")</f>
        <v>38</v>
      </c>
      <c r="CW5" s="28">
        <f>IFERROR(IF($E5=1,RANK(BQ5,BQ:BQ,1)+COUNTIF(BQ$4:BQ5,BQ5)-1,"-"),"-")</f>
        <v>44</v>
      </c>
      <c r="CX5" s="30"/>
      <c r="DF5" s="28">
        <f>IFERROR(IF($E5=1,RANK(BZ5,BZ:BZ,1)+COUNTIF(BZ$3:BZ4,BZ5),"-"),"-")</f>
        <v>34</v>
      </c>
      <c r="DG5" s="28">
        <f>IFERROR(IF($E5=1,RANK(CA5,CA:CA,1)+COUNTIF(CA$3:CA4,CA5),"-"),"-")</f>
        <v>47</v>
      </c>
      <c r="DH5" s="28">
        <f>IFERROR(IF($E5=1,RANK(CB5,CB:CB,1)+COUNTIF(CB$3:CB4,CB5),"-"),"-")</f>
        <v>55</v>
      </c>
      <c r="DI5" s="28">
        <f>IFERROR(IF($E5=1,RANK(CC5,CC:CC,1)+COUNTIF(CC$3:CC4,CC5),"-"),"-")</f>
        <v>32</v>
      </c>
      <c r="DJ5" s="28">
        <f>IFERROR(IF($E5=1,RANK(CD5,CD:CD,1)+COUNTIF(CD$3:CD4,CD5),"-"),"-")</f>
        <v>35</v>
      </c>
      <c r="DK5" s="28">
        <f>IFERROR(IF($E5=1,RANK(CE5,CE:CE,1)+COUNTIF(CE$3:CE4,CE5),"-"),"-")</f>
        <v>40</v>
      </c>
      <c r="DL5" s="28">
        <f>IFERROR(IF($E5=1,RANK(CF5,CF:CF,1)+COUNTIF(CF$3:CF4,CF5),"-"),"-")</f>
        <v>16</v>
      </c>
      <c r="DM5" s="28">
        <f>IFERROR(IF($E5=1,RANK(CG5,CG:CG,1)+COUNTIF(CG$3:CG4,CG5),"-"),"-")</f>
        <v>16</v>
      </c>
      <c r="DN5" s="6"/>
      <c r="DO5" s="28" t="str">
        <f>IFERROR(IF($E5=1,RANK(CI5,CI:CI,1)+COUNTIF(CI$4:CI5,CI5)-1,"-"),"-")</f>
        <v>-</v>
      </c>
      <c r="DP5" s="28" t="str">
        <f>IFERROR(IF($E5=1,RANK(CJ5,CJ:CJ,1)+COUNTIF(CJ$4:CJ5,CJ5)-1,"-"),"-")</f>
        <v>-</v>
      </c>
      <c r="DQ5" s="28" t="str">
        <f>IFERROR(IF($E5=1,RANK(CK5,CK:CK,1)+COUNTIF(CK$4:CK5,CK5)-1,"-"),"-")</f>
        <v>-</v>
      </c>
      <c r="DR5" s="28" t="str">
        <f>IFERROR(IF($E5=1,RANK(CL5,CL:CL,1)+COUNTIF(CL$4:CL5,CL5)-1,"-"),"-")</f>
        <v>-</v>
      </c>
      <c r="DS5" s="28" t="str">
        <f>IFERROR(IF($E5=1,RANK(CM5,CM:CM,1)+COUNTIF(CM$4:CM5,CM5)-1,"-"),"-")</f>
        <v>-</v>
      </c>
      <c r="DT5" s="28" t="str">
        <f>IFERROR(IF($E5=1,RANK(CN5,CN:CN,1)+COUNTIF(CN$4:CN5,CN5)-1,"-"),"-")</f>
        <v>-</v>
      </c>
      <c r="DU5">
        <f>DU4-1</f>
        <v>99</v>
      </c>
      <c r="DV5" s="34">
        <f>DV4+1</f>
        <v>2</v>
      </c>
      <c r="DW5" s="33" t="str">
        <f>IFERROR(INDEX($A:$DD,IF($EI$4="Entrants",MATCH($DU5,$CP:$CP,0),MATCH($DU5,$CY:$CY,0)),11),"")</f>
        <v>ANGOULEME</v>
      </c>
      <c r="DX5" s="31">
        <f>IFERROR(INDEX($A:$DD,IF($EI$4="Entrants",MATCH($DU5,$CP:$CP,0),MATCH($DU5,$CY:$CY,0)),IF($EI$4="Entrants",62,21)),"")</f>
        <v>8.49</v>
      </c>
      <c r="DY5">
        <f>DY4-1</f>
        <v>98</v>
      </c>
      <c r="DZ5" s="34">
        <f>MAX(DZ4+1,0)</f>
        <v>2</v>
      </c>
      <c r="EA5" s="33" t="str">
        <f>IFERROR(INDEX($A:$DT,IF($EI$4="Entrants",MATCH($DY5,$DF:$DF,0),MATCH($DY5,$DO:$DO,0)),11),"")</f>
        <v>PAU</v>
      </c>
      <c r="EB5" s="61">
        <f>IFERROR(INDEX($A:$DT,IF($EI$4="Entrants",MATCH($DY5,$DF:$DF,0),MATCH($DY5,$DO:$DO,0)),IF($EI$4="Entrants",78,49)),"")</f>
        <v>0.55000000000000004</v>
      </c>
      <c r="EC5" s="32">
        <f>IFERROR(INDEX($A:$DT,IF($EI$4="Entrants",MATCH($DY5,$DF:$DF,0),MATCH($DY5,$DO:$DO,0)),IF($EI$4="Entrants",62,21)),"")</f>
        <v>8.23</v>
      </c>
      <c r="ED5" s="31" t="str">
        <f>IFERROR(IF(EB5&gt;0,"+"&amp;ROUND(EB5,2),ROUND(EB5,2)),"")</f>
        <v>+0,55</v>
      </c>
      <c r="EG5" s="42" t="str">
        <f>IF(EG3=1,EG4,"DTG "&amp;EG4)</f>
        <v>National</v>
      </c>
      <c r="EH5" s="43" t="str">
        <f>EH4</f>
        <v>Gares A uniquement</v>
      </c>
      <c r="EI5" s="43" t="str">
        <f>EI4</f>
        <v>Entrants</v>
      </c>
      <c r="EJ5" s="42" t="str">
        <f>IF(EJ3=1,"","Région : "&amp;EJ4)</f>
        <v/>
      </c>
      <c r="EK5" t="str">
        <f>"Périmètre : "&amp;EG5&amp;" - " &amp;EH5&amp;" - " &amp;EI5&amp;IF(EJ5="",""," - " &amp;EJ5)</f>
        <v>Périmètre : National - Gares A uniquement - Entrants</v>
      </c>
      <c r="EU5">
        <v>7.88</v>
      </c>
      <c r="EV5">
        <v>8.3699999999999992</v>
      </c>
      <c r="EW5">
        <v>8.5399999999999991</v>
      </c>
      <c r="EX5">
        <v>8.52</v>
      </c>
      <c r="EY5">
        <v>7.79</v>
      </c>
      <c r="EZ5">
        <v>7.88</v>
      </c>
      <c r="FA5">
        <v>6.8</v>
      </c>
      <c r="FB5">
        <v>7.41</v>
      </c>
      <c r="FK5">
        <v>7.79</v>
      </c>
      <c r="FL5">
        <v>8.2100000000000009</v>
      </c>
      <c r="FM5">
        <v>8.3800000000000008</v>
      </c>
      <c r="FN5">
        <v>8.3000000000000007</v>
      </c>
      <c r="FO5">
        <v>7.43</v>
      </c>
      <c r="FP5">
        <v>7.24</v>
      </c>
      <c r="FQ5">
        <v>6.61</v>
      </c>
      <c r="FR5">
        <v>7.13</v>
      </c>
    </row>
    <row r="6" spans="1:174" ht="19.5" x14ac:dyDescent="0.35">
      <c r="A6" s="9">
        <f t="shared" si="2"/>
        <v>1</v>
      </c>
      <c r="B6" s="9">
        <f t="shared" si="3"/>
        <v>1</v>
      </c>
      <c r="C6" s="9">
        <f t="shared" si="11"/>
        <v>1</v>
      </c>
      <c r="D6" s="9">
        <f t="shared" si="4"/>
        <v>1</v>
      </c>
      <c r="E6" s="9">
        <f t="shared" si="5"/>
        <v>1</v>
      </c>
      <c r="F6" s="68" t="s">
        <v>42</v>
      </c>
      <c r="G6" s="68" t="s">
        <v>43</v>
      </c>
      <c r="H6" s="7">
        <v>1</v>
      </c>
      <c r="I6" s="7" t="s">
        <v>49</v>
      </c>
      <c r="J6" s="66">
        <v>113001</v>
      </c>
      <c r="K6" s="66" t="s">
        <v>50</v>
      </c>
      <c r="L6" s="66" t="s">
        <v>46</v>
      </c>
      <c r="M6" s="66" t="s">
        <v>47</v>
      </c>
      <c r="N6" s="64">
        <v>7.37</v>
      </c>
      <c r="O6" s="65">
        <v>7.95</v>
      </c>
      <c r="P6" s="54">
        <v>8.43</v>
      </c>
      <c r="Q6" s="65">
        <v>7.57</v>
      </c>
      <c r="R6" s="65">
        <v>7.29</v>
      </c>
      <c r="S6" s="65">
        <v>7.32</v>
      </c>
      <c r="T6" s="50">
        <v>6.51</v>
      </c>
      <c r="U6" s="50">
        <v>6.69</v>
      </c>
      <c r="V6" s="30"/>
      <c r="AD6" s="64">
        <v>7.7</v>
      </c>
      <c r="AE6" s="65">
        <v>7.93</v>
      </c>
      <c r="AF6" s="70">
        <v>8.42</v>
      </c>
      <c r="AG6" s="65">
        <v>7.97</v>
      </c>
      <c r="AH6" s="65">
        <v>7.61</v>
      </c>
      <c r="AI6" s="65">
        <v>7.71</v>
      </c>
      <c r="AJ6" s="50">
        <v>7.1</v>
      </c>
      <c r="AK6" s="50">
        <v>6.85</v>
      </c>
      <c r="AL6" s="30"/>
      <c r="AT6" s="29">
        <f t="shared" si="6"/>
        <v>-0.33</v>
      </c>
      <c r="AU6" s="29">
        <f t="shared" si="6"/>
        <v>0.02</v>
      </c>
      <c r="AV6" s="29">
        <f t="shared" si="6"/>
        <v>0.01</v>
      </c>
      <c r="AW6" s="29">
        <f t="shared" si="6"/>
        <v>-0.4</v>
      </c>
      <c r="AX6" s="29">
        <f t="shared" si="6"/>
        <v>-0.32</v>
      </c>
      <c r="AY6" s="29">
        <f t="shared" si="6"/>
        <v>-0.39</v>
      </c>
      <c r="AZ6" s="29">
        <f t="shared" si="6"/>
        <v>-0.59</v>
      </c>
      <c r="BA6" s="29">
        <f t="shared" si="6"/>
        <v>-0.16</v>
      </c>
      <c r="BB6" s="30"/>
      <c r="BJ6" s="29">
        <f t="shared" si="12"/>
        <v>7.37</v>
      </c>
      <c r="BK6" s="29">
        <f t="shared" si="7"/>
        <v>7.95</v>
      </c>
      <c r="BL6" s="29">
        <f t="shared" si="7"/>
        <v>8.43</v>
      </c>
      <c r="BM6" s="29">
        <f t="shared" si="7"/>
        <v>7.57</v>
      </c>
      <c r="BN6" s="29">
        <f t="shared" si="7"/>
        <v>7.29</v>
      </c>
      <c r="BO6" s="29">
        <f t="shared" si="8"/>
        <v>7.32</v>
      </c>
      <c r="BP6" s="29">
        <f t="shared" si="9"/>
        <v>6.51</v>
      </c>
      <c r="BQ6" s="29">
        <f t="shared" si="9"/>
        <v>6.69</v>
      </c>
      <c r="BR6" s="30"/>
      <c r="BZ6" s="29">
        <f t="shared" si="10"/>
        <v>-0.33</v>
      </c>
      <c r="CA6" s="29">
        <f t="shared" si="10"/>
        <v>0.02</v>
      </c>
      <c r="CB6" s="29">
        <f t="shared" si="10"/>
        <v>0.01</v>
      </c>
      <c r="CC6" s="29">
        <f t="shared" si="10"/>
        <v>-0.4</v>
      </c>
      <c r="CD6" s="29">
        <f t="shared" si="10"/>
        <v>-0.32</v>
      </c>
      <c r="CE6" s="29">
        <f t="shared" si="10"/>
        <v>-0.39</v>
      </c>
      <c r="CF6" s="29">
        <f t="shared" si="10"/>
        <v>-0.59</v>
      </c>
      <c r="CG6" s="29">
        <f t="shared" si="10"/>
        <v>-0.16</v>
      </c>
      <c r="CH6" s="30"/>
      <c r="CP6" s="28">
        <f>IFERROR(IF($E6=1,RANK(BJ6,BJ:BJ,1)+COUNTIF(BJ$4:BJ6,BJ6)-1,"-"),"-")</f>
        <v>11</v>
      </c>
      <c r="CQ6" s="28">
        <f>IFERROR(IF($E6=1,RANK(BK6,BK:BK,1)+COUNTIF(BK$4:BK6,BK6)-1,"-"),"-")</f>
        <v>10</v>
      </c>
      <c r="CR6" s="28">
        <f>IFERROR(IF($E6=1,RANK(BL6,BL:BL,1)+COUNTIF(BL$4:BL6,BL6)-1,"-"),"-")</f>
        <v>14</v>
      </c>
      <c r="CS6" s="28">
        <f>IFERROR(IF($E6=1,RANK(BM6,BM:BM,1)+COUNTIF(BM$4:BM6,BM6)-1,"-"),"-")</f>
        <v>4</v>
      </c>
      <c r="CT6" s="28">
        <f>IFERROR(IF($E6=1,RANK(BN6,BN:BN,1)+COUNTIF(BN$4:BN6,BN6)-1,"-"),"-")</f>
        <v>9</v>
      </c>
      <c r="CU6" s="28">
        <f>IFERROR(IF($E6=1,RANK(BO6,BO:BO,1)+COUNTIF(BO$4:BO6,BO6)-1,"-"),"-")</f>
        <v>24</v>
      </c>
      <c r="CV6" s="28">
        <f>IFERROR(IF($E6=1,RANK(BP6,BP:BP,1)+COUNTIF(BP$4:BP6,BP6)-1,"-"),"-")</f>
        <v>45</v>
      </c>
      <c r="CW6" s="28">
        <f>IFERROR(IF($E6=1,RANK(BQ6,BQ:BQ,1)+COUNTIF(BQ$4:BQ6,BQ6)-1,"-"),"-")</f>
        <v>11</v>
      </c>
      <c r="CX6" s="30"/>
      <c r="DF6" s="28">
        <f>IFERROR(IF($E6=1,RANK(BZ6,BZ:BZ,1)+COUNTIF(BZ$3:BZ5,BZ6),"-"),"-")</f>
        <v>3</v>
      </c>
      <c r="DG6" s="28">
        <f>IFERROR(IF($E6=1,RANK(CA6,CA:CA,1)+COUNTIF(CA$3:CA5,CA6),"-"),"-")</f>
        <v>36</v>
      </c>
      <c r="DH6" s="28">
        <f>IFERROR(IF($E6=1,RANK(CB6,CB:CB,1)+COUNTIF(CB$3:CB5,CB6),"-"),"-")</f>
        <v>42</v>
      </c>
      <c r="DI6" s="28">
        <f>IFERROR(IF($E6=1,RANK(CC6,CC:CC,1)+COUNTIF(CC$3:CC5,CC6),"-"),"-")</f>
        <v>3</v>
      </c>
      <c r="DJ6" s="28">
        <f>IFERROR(IF($E6=1,RANK(CD6,CD:CD,1)+COUNTIF(CD$3:CD5,CD6),"-"),"-")</f>
        <v>6</v>
      </c>
      <c r="DK6" s="28">
        <f>IFERROR(IF($E6=1,RANK(CE6,CE:CE,1)+COUNTIF(CE$3:CE5,CE6),"-"),"-")</f>
        <v>8</v>
      </c>
      <c r="DL6" s="28">
        <f>IFERROR(IF($E6=1,RANK(CF6,CF:CF,1)+COUNTIF(CF$3:CF5,CF6),"-"),"-")</f>
        <v>5</v>
      </c>
      <c r="DM6" s="28">
        <f>IFERROR(IF($E6=1,RANK(CG6,CG:CG,1)+COUNTIF(CG$3:CG5,CG6),"-"),"-")</f>
        <v>17</v>
      </c>
      <c r="DN6" s="6"/>
      <c r="DO6" s="28" t="str">
        <f>IFERROR(IF($E6=1,RANK(CI6,CI:CI,1)+COUNTIF(CI$4:CI6,CI6)-1,"-"),"-")</f>
        <v>-</v>
      </c>
      <c r="DP6" s="28" t="str">
        <f>IFERROR(IF($E6=1,RANK(CJ6,CJ:CJ,1)+COUNTIF(CJ$4:CJ6,CJ6)-1,"-"),"-")</f>
        <v>-</v>
      </c>
      <c r="DQ6" s="28" t="str">
        <f>IFERROR(IF($E6=1,RANK(CK6,CK:CK,1)+COUNTIF(CK$4:CK6,CK6)-1,"-"),"-")</f>
        <v>-</v>
      </c>
      <c r="DR6" s="28" t="str">
        <f>IFERROR(IF($E6=1,RANK(CL6,CL:CL,1)+COUNTIF(CL$4:CL6,CL6)-1,"-"),"-")</f>
        <v>-</v>
      </c>
      <c r="DS6" s="28" t="str">
        <f>IFERROR(IF($E6=1,RANK(CM6,CM:CM,1)+COUNTIF(CM$4:CM6,CM6)-1,"-"),"-")</f>
        <v>-</v>
      </c>
      <c r="DT6" s="28" t="str">
        <f>IFERROR(IF($E6=1,RANK(CN6,CN:CN,1)+COUNTIF(CN$4:CN6,CN6)-1,"-"),"-")</f>
        <v>-</v>
      </c>
      <c r="DU6">
        <f>DU5-1</f>
        <v>98</v>
      </c>
      <c r="DV6" s="34">
        <f>DV5+1</f>
        <v>3</v>
      </c>
      <c r="DW6" s="33" t="str">
        <f>IFERROR(INDEX($A:$DD,IF($EI$4="Entrants",MATCH($DU6,$CP:$CP,0),MATCH($DU6,$CY:$CY,0)),11),"")</f>
        <v>NIMES PONT DU GARD</v>
      </c>
      <c r="DX6" s="31">
        <f>IFERROR(INDEX($A:$DD,IF($EI$4="Entrants",MATCH($DU6,$CP:$CP,0),MATCH($DU6,$CY:$CY,0)),IF($EI$4="Entrants",62,21)),"")</f>
        <v>8.48</v>
      </c>
      <c r="DY6">
        <f>DY5-1</f>
        <v>97</v>
      </c>
      <c r="DZ6" s="34">
        <f>MAX(DZ5+1,0)</f>
        <v>3</v>
      </c>
      <c r="EA6" s="33" t="str">
        <f>IFERROR(INDEX($A:$DT,IF($EI$4="Entrants",MATCH($DY6,$DF:$DF,0),MATCH($DY6,$DO:$DO,0)),11),"")</f>
        <v>DIJON VILLE</v>
      </c>
      <c r="EB6" s="61">
        <f>IFERROR(INDEX($A:$DT,IF($EI$4="Entrants",MATCH($DY6,$DF:$DF,0),MATCH($DY6,$DO:$DO,0)),IF($EI$4="Entrants",78,49)),"")</f>
        <v>0.54</v>
      </c>
      <c r="EC6" s="32">
        <f>IFERROR(INDEX($A:$DT,IF($EI$4="Entrants",MATCH($DY6,$DF:$DF,0),MATCH($DY6,$DO:$DO,0)),IF($EI$4="Entrants",62,21)),"")</f>
        <v>8.35</v>
      </c>
      <c r="ED6" s="31" t="str">
        <f>IFERROR(IF(EB6&gt;0,"+"&amp;ROUND(EB6,2),ROUND(EB6,2)),"")</f>
        <v>+0,54</v>
      </c>
      <c r="EG6" s="9" t="s">
        <v>51</v>
      </c>
      <c r="EH6" s="9" t="s">
        <v>52</v>
      </c>
      <c r="EI6" s="9" t="s">
        <v>53</v>
      </c>
      <c r="EJ6" s="9" t="s">
        <v>54</v>
      </c>
      <c r="EU6">
        <v>7.71</v>
      </c>
      <c r="EV6">
        <v>7.86</v>
      </c>
      <c r="EW6">
        <v>8.23</v>
      </c>
      <c r="EX6">
        <v>7.86</v>
      </c>
      <c r="EY6">
        <v>7.6</v>
      </c>
      <c r="EZ6">
        <v>7.4</v>
      </c>
      <c r="FA6">
        <v>7.04</v>
      </c>
      <c r="FB6">
        <v>6.36</v>
      </c>
      <c r="FK6">
        <v>7.71</v>
      </c>
      <c r="FL6">
        <v>7.91</v>
      </c>
      <c r="FM6">
        <v>8.48</v>
      </c>
      <c r="FN6">
        <v>8.0299999999999994</v>
      </c>
      <c r="FO6">
        <v>7.53</v>
      </c>
      <c r="FP6">
        <v>7.76</v>
      </c>
      <c r="FQ6">
        <v>6.93</v>
      </c>
      <c r="FR6">
        <v>6.64</v>
      </c>
    </row>
    <row r="7" spans="1:174" ht="19.5" x14ac:dyDescent="0.35">
      <c r="A7" s="9">
        <f t="shared" si="2"/>
        <v>1</v>
      </c>
      <c r="B7" s="9">
        <f t="shared" si="3"/>
        <v>1</v>
      </c>
      <c r="C7" s="9">
        <f t="shared" si="11"/>
        <v>1</v>
      </c>
      <c r="D7" s="9">
        <f t="shared" si="4"/>
        <v>1</v>
      </c>
      <c r="E7" s="9">
        <f t="shared" si="5"/>
        <v>1</v>
      </c>
      <c r="F7" s="68" t="s">
        <v>42</v>
      </c>
      <c r="G7" s="68" t="s">
        <v>43</v>
      </c>
      <c r="H7" s="7">
        <v>1</v>
      </c>
      <c r="I7" s="7" t="s">
        <v>49</v>
      </c>
      <c r="J7" s="66">
        <v>271007</v>
      </c>
      <c r="K7" s="66" t="s">
        <v>55</v>
      </c>
      <c r="L7" s="66" t="s">
        <v>46</v>
      </c>
      <c r="M7" s="66" t="s">
        <v>56</v>
      </c>
      <c r="N7" s="64">
        <v>7.16</v>
      </c>
      <c r="O7" s="65">
        <v>7.77</v>
      </c>
      <c r="P7" s="54">
        <v>8.1300000000000008</v>
      </c>
      <c r="Q7" s="65">
        <v>7.36</v>
      </c>
      <c r="R7" s="65">
        <v>7.07</v>
      </c>
      <c r="S7" s="65">
        <v>6.96</v>
      </c>
      <c r="T7" s="50">
        <v>6.52</v>
      </c>
      <c r="U7" s="50">
        <v>6.6</v>
      </c>
      <c r="V7" s="30"/>
      <c r="AD7" s="64">
        <v>7.03</v>
      </c>
      <c r="AE7" s="65">
        <v>7.75</v>
      </c>
      <c r="AF7" s="70">
        <v>8.24</v>
      </c>
      <c r="AG7" s="65">
        <v>7.24</v>
      </c>
      <c r="AH7" s="65">
        <v>6.66</v>
      </c>
      <c r="AI7" s="65">
        <v>6.92</v>
      </c>
      <c r="AJ7" s="50">
        <v>6.24</v>
      </c>
      <c r="AK7" s="50">
        <v>6.54</v>
      </c>
      <c r="AL7" s="30"/>
      <c r="AT7" s="29">
        <f t="shared" si="6"/>
        <v>0.13</v>
      </c>
      <c r="AU7" s="29">
        <f t="shared" si="6"/>
        <v>0.02</v>
      </c>
      <c r="AV7" s="29">
        <f t="shared" si="6"/>
        <v>-0.11</v>
      </c>
      <c r="AW7" s="29">
        <f t="shared" si="6"/>
        <v>0.12</v>
      </c>
      <c r="AX7" s="29">
        <f t="shared" si="6"/>
        <v>0.41</v>
      </c>
      <c r="AY7" s="29">
        <f t="shared" si="6"/>
        <v>0.04</v>
      </c>
      <c r="AZ7" s="29">
        <f t="shared" si="6"/>
        <v>0.28000000000000003</v>
      </c>
      <c r="BA7" s="29">
        <f t="shared" si="6"/>
        <v>0.06</v>
      </c>
      <c r="BB7" s="30"/>
      <c r="BJ7" s="29">
        <f t="shared" si="12"/>
        <v>7.16</v>
      </c>
      <c r="BK7" s="29">
        <f t="shared" si="7"/>
        <v>7.77</v>
      </c>
      <c r="BL7" s="29">
        <f t="shared" si="7"/>
        <v>8.1300000000000008</v>
      </c>
      <c r="BM7" s="29">
        <f t="shared" si="7"/>
        <v>7.36</v>
      </c>
      <c r="BN7" s="29">
        <f t="shared" si="7"/>
        <v>7.07</v>
      </c>
      <c r="BO7" s="29">
        <f t="shared" si="8"/>
        <v>6.96</v>
      </c>
      <c r="BP7" s="29">
        <f t="shared" si="9"/>
        <v>6.52</v>
      </c>
      <c r="BQ7" s="29">
        <f t="shared" si="9"/>
        <v>6.6</v>
      </c>
      <c r="BR7" s="30"/>
      <c r="BZ7" s="29">
        <f t="shared" si="10"/>
        <v>0.13</v>
      </c>
      <c r="CA7" s="29">
        <f t="shared" si="10"/>
        <v>0.02</v>
      </c>
      <c r="CB7" s="29">
        <f t="shared" si="10"/>
        <v>-0.11</v>
      </c>
      <c r="CC7" s="29">
        <f t="shared" si="10"/>
        <v>0.12</v>
      </c>
      <c r="CD7" s="29">
        <f t="shared" si="10"/>
        <v>0.41</v>
      </c>
      <c r="CE7" s="29">
        <f t="shared" si="10"/>
        <v>0.04</v>
      </c>
      <c r="CF7" s="29">
        <f t="shared" si="10"/>
        <v>0.28000000000000003</v>
      </c>
      <c r="CG7" s="29">
        <f t="shared" si="10"/>
        <v>0.06</v>
      </c>
      <c r="CH7" s="30"/>
      <c r="CP7" s="28">
        <f>IFERROR(IF($E7=1,RANK(BJ7,BJ:BJ,1)+COUNTIF(BJ$4:BJ7,BJ7)-1,"-"),"-")</f>
        <v>4</v>
      </c>
      <c r="CQ7" s="28">
        <f>IFERROR(IF($E7=1,RANK(BK7,BK:BK,1)+COUNTIF(BK$4:BK7,BK7)-1,"-"),"-")</f>
        <v>5</v>
      </c>
      <c r="CR7" s="28">
        <f>IFERROR(IF($E7=1,RANK(BL7,BL:BL,1)+COUNTIF(BL$4:BL7,BL7)-1,"-"),"-")</f>
        <v>3</v>
      </c>
      <c r="CS7" s="28">
        <f>IFERROR(IF($E7=1,RANK(BM7,BM:BM,1)+COUNTIF(BM$4:BM7,BM7)-1,"-"),"-")</f>
        <v>2</v>
      </c>
      <c r="CT7" s="28">
        <f>IFERROR(IF($E7=1,RANK(BN7,BN:BN,1)+COUNTIF(BN$4:BN7,BN7)-1,"-"),"-")</f>
        <v>3</v>
      </c>
      <c r="CU7" s="28">
        <f>IFERROR(IF($E7=1,RANK(BO7,BO:BO,1)+COUNTIF(BO$4:BO7,BO7)-1,"-"),"-")</f>
        <v>13</v>
      </c>
      <c r="CV7" s="28">
        <f>IFERROR(IF($E7=1,RANK(BP7,BP:BP,1)+COUNTIF(BP$4:BP7,BP7)-1,"-"),"-")</f>
        <v>46</v>
      </c>
      <c r="CW7" s="28">
        <f>IFERROR(IF($E7=1,RANK(BQ7,BQ:BQ,1)+COUNTIF(BQ$4:BQ7,BQ7)-1,"-"),"-")</f>
        <v>6</v>
      </c>
      <c r="CX7" s="30"/>
      <c r="DF7" s="28">
        <f>IFERROR(IF($E7=1,RANK(BZ7,BZ:BZ,1)+COUNTIF(BZ$3:BZ6,BZ7),"-"),"-")</f>
        <v>58</v>
      </c>
      <c r="DG7" s="28">
        <f>IFERROR(IF($E7=1,RANK(CA7,CA:CA,1)+COUNTIF(CA$3:CA6,CA7),"-"),"-")</f>
        <v>37</v>
      </c>
      <c r="DH7" s="28">
        <f>IFERROR(IF($E7=1,RANK(CB7,CB:CB,1)+COUNTIF(CB$3:CB6,CB7),"-"),"-")</f>
        <v>19</v>
      </c>
      <c r="DI7" s="28">
        <f>IFERROR(IF($E7=1,RANK(CC7,CC:CC,1)+COUNTIF(CC$3:CC6,CC7),"-"),"-")</f>
        <v>61</v>
      </c>
      <c r="DJ7" s="28">
        <f>IFERROR(IF($E7=1,RANK(CD7,CD:CD,1)+COUNTIF(CD$3:CD6,CD7),"-"),"-")</f>
        <v>87</v>
      </c>
      <c r="DK7" s="28">
        <f>IFERROR(IF($E7=1,RANK(CE7,CE:CE,1)+COUNTIF(CE$3:CE6,CE7),"-"),"-")</f>
        <v>41</v>
      </c>
      <c r="DL7" s="28">
        <f>IFERROR(IF($E7=1,RANK(CF7,CF:CF,1)+COUNTIF(CF$3:CF6,CF7),"-"),"-")</f>
        <v>68</v>
      </c>
      <c r="DM7" s="28">
        <f>IFERROR(IF($E7=1,RANK(CG7,CG:CG,1)+COUNTIF(CG$3:CG6,CG7),"-"),"-")</f>
        <v>40</v>
      </c>
      <c r="DN7" s="6"/>
      <c r="DO7" s="28" t="str">
        <f>IFERROR(IF($E7=1,RANK(CI7,CI:CI,1)+COUNTIF(CI$4:CI7,CI7)-1,"-"),"-")</f>
        <v>-</v>
      </c>
      <c r="DP7" s="28" t="str">
        <f>IFERROR(IF($E7=1,RANK(CJ7,CJ:CJ,1)+COUNTIF(CJ$4:CJ7,CJ7)-1,"-"),"-")</f>
        <v>-</v>
      </c>
      <c r="DQ7" s="28" t="str">
        <f>IFERROR(IF($E7=1,RANK(CK7,CK:CK,1)+COUNTIF(CK$4:CK7,CK7)-1,"-"),"-")</f>
        <v>-</v>
      </c>
      <c r="DR7" s="28" t="str">
        <f>IFERROR(IF($E7=1,RANK(CL7,CL:CL,1)+COUNTIF(CL$4:CL7,CL7)-1,"-"),"-")</f>
        <v>-</v>
      </c>
      <c r="DS7" s="28" t="str">
        <f>IFERROR(IF($E7=1,RANK(CM7,CM:CM,1)+COUNTIF(CM$4:CM7,CM7)-1,"-"),"-")</f>
        <v>-</v>
      </c>
      <c r="DT7" s="28" t="str">
        <f>IFERROR(IF($E7=1,RANK(CN7,CN:CN,1)+COUNTIF(CN$4:CN7,CN7)-1,"-"),"-")</f>
        <v>-</v>
      </c>
      <c r="DU7">
        <f>DU6-1</f>
        <v>97</v>
      </c>
      <c r="DV7" s="34">
        <f>DV6+1</f>
        <v>4</v>
      </c>
      <c r="DW7" s="33" t="str">
        <f>IFERROR(INDEX($A:$DD,IF($EI$4="Entrants",MATCH($DU7,$CP:$CP,0),MATCH($DU7,$CY:$CY,0)),11),"")</f>
        <v>ST BRIEUC</v>
      </c>
      <c r="DX7" s="31">
        <f>IFERROR(INDEX($A:$DD,IF($EI$4="Entrants",MATCH($DU7,$CP:$CP,0),MATCH($DU7,$CY:$CY,0)),IF($EI$4="Entrants",62,21)),"")</f>
        <v>8.4600000000000009</v>
      </c>
      <c r="DY7">
        <f>DY6-1</f>
        <v>96</v>
      </c>
      <c r="DZ7" s="34">
        <f>MAX(DZ6+1,0)</f>
        <v>4</v>
      </c>
      <c r="EA7" s="33" t="str">
        <f>IFERROR(INDEX($A:$DT,IF($EI$4="Entrants",MATCH($DY7,$DF:$DF,0),MATCH($DY7,$DO:$DO,0)),11),"")</f>
        <v>SENS</v>
      </c>
      <c r="EB7" s="61">
        <f>IFERROR(INDEX($A:$DT,IF($EI$4="Entrants",MATCH($DY7,$DF:$DF,0),MATCH($DY7,$DO:$DO,0)),IF($EI$4="Entrants",78,49)),"")</f>
        <v>0.53</v>
      </c>
      <c r="EC7" s="32">
        <f>IFERROR(INDEX($A:$DT,IF($EI$4="Entrants",MATCH($DY7,$DF:$DF,0),MATCH($DY7,$DO:$DO,0)),IF($EI$4="Entrants",62,21)),"")</f>
        <v>7.44</v>
      </c>
      <c r="ED7" s="31" t="str">
        <f>IFERROR(IF(EB7&gt;0,"+"&amp;ROUND(EB7,2),ROUND(EB7,2)),"")</f>
        <v>+0,53</v>
      </c>
      <c r="EG7" s="68" t="s">
        <v>57</v>
      </c>
      <c r="EH7" s="9" t="s">
        <v>58</v>
      </c>
      <c r="EI7" s="9" t="s">
        <v>59</v>
      </c>
      <c r="EJ7" s="68" t="str">
        <f>IFERROR(INDEX($EN$7:$EN$30,MATCH(EK7,$EQ$7:$EQ$30,0),1),"")</f>
        <v>Paris Nord</v>
      </c>
      <c r="EK7">
        <v>1</v>
      </c>
      <c r="EN7" s="68" t="s">
        <v>43</v>
      </c>
      <c r="EO7" s="68" t="s">
        <v>42</v>
      </c>
      <c r="EP7">
        <f>IF($EG$4="National",1,IF(EO7=$EG$4,1,0))</f>
        <v>1</v>
      </c>
      <c r="EQ7">
        <f>IF(EP7=1,SUM(EP$6:EP7),0)</f>
        <v>1</v>
      </c>
      <c r="EU7">
        <v>7.15</v>
      </c>
      <c r="EV7">
        <v>7.5</v>
      </c>
      <c r="EW7">
        <v>7.75</v>
      </c>
      <c r="EX7">
        <v>7.5</v>
      </c>
      <c r="EY7">
        <v>7.06</v>
      </c>
      <c r="EZ7">
        <v>7.28</v>
      </c>
      <c r="FA7">
        <v>6.52</v>
      </c>
      <c r="FB7">
        <v>6.01</v>
      </c>
      <c r="FK7">
        <v>7.1</v>
      </c>
      <c r="FL7">
        <v>7.54</v>
      </c>
      <c r="FM7">
        <v>7.99</v>
      </c>
      <c r="FN7">
        <v>7.39</v>
      </c>
      <c r="FO7">
        <v>6.57</v>
      </c>
      <c r="FP7">
        <v>7.1</v>
      </c>
      <c r="FQ7">
        <v>6.3</v>
      </c>
      <c r="FR7">
        <v>6.06</v>
      </c>
    </row>
    <row r="8" spans="1:174" ht="19.5" x14ac:dyDescent="0.35">
      <c r="A8" s="9">
        <f t="shared" si="2"/>
        <v>1</v>
      </c>
      <c r="B8" s="9">
        <f t="shared" si="3"/>
        <v>1</v>
      </c>
      <c r="C8" s="9">
        <f t="shared" si="11"/>
        <v>1</v>
      </c>
      <c r="D8" s="9">
        <f t="shared" si="4"/>
        <v>1</v>
      </c>
      <c r="E8" s="9">
        <f t="shared" si="5"/>
        <v>1</v>
      </c>
      <c r="F8" s="3" t="s">
        <v>42</v>
      </c>
      <c r="G8" s="3" t="s">
        <v>43</v>
      </c>
      <c r="H8" s="7">
        <v>1</v>
      </c>
      <c r="I8" s="7" t="s">
        <v>49</v>
      </c>
      <c r="J8" s="4">
        <v>384008</v>
      </c>
      <c r="K8" s="4" t="s">
        <v>60</v>
      </c>
      <c r="L8" s="4" t="s">
        <v>46</v>
      </c>
      <c r="M8" s="4" t="s">
        <v>47</v>
      </c>
      <c r="N8" s="51">
        <v>7.71</v>
      </c>
      <c r="O8" s="53">
        <v>7.88</v>
      </c>
      <c r="P8" s="16">
        <v>8.26</v>
      </c>
      <c r="Q8" s="16">
        <v>8.0500000000000007</v>
      </c>
      <c r="R8" s="53">
        <v>7.71</v>
      </c>
      <c r="S8" s="53">
        <v>7.68</v>
      </c>
      <c r="T8" s="52">
        <v>7.15</v>
      </c>
      <c r="U8" s="52">
        <v>6.91</v>
      </c>
      <c r="V8" s="30"/>
      <c r="AD8" s="51">
        <v>7.64</v>
      </c>
      <c r="AE8" s="53">
        <v>7.67</v>
      </c>
      <c r="AF8" s="71">
        <v>8</v>
      </c>
      <c r="AG8" s="71">
        <v>8</v>
      </c>
      <c r="AH8" s="53">
        <v>7.66</v>
      </c>
      <c r="AI8" s="53">
        <v>7.62</v>
      </c>
      <c r="AJ8" s="52">
        <v>7.17</v>
      </c>
      <c r="AK8" s="52">
        <v>6.91</v>
      </c>
      <c r="AL8" s="30"/>
      <c r="AT8" s="29">
        <f t="shared" si="6"/>
        <v>7.0000000000000007E-2</v>
      </c>
      <c r="AU8" s="29">
        <f t="shared" si="6"/>
        <v>0.21</v>
      </c>
      <c r="AV8" s="29">
        <f t="shared" si="6"/>
        <v>0.26</v>
      </c>
      <c r="AW8" s="29">
        <f t="shared" si="6"/>
        <v>0.05</v>
      </c>
      <c r="AX8" s="29">
        <f t="shared" si="6"/>
        <v>0.05</v>
      </c>
      <c r="AY8" s="29">
        <f t="shared" si="6"/>
        <v>0.06</v>
      </c>
      <c r="AZ8" s="29">
        <f t="shared" si="6"/>
        <v>-0.02</v>
      </c>
      <c r="BA8" s="29">
        <f t="shared" si="6"/>
        <v>0</v>
      </c>
      <c r="BB8" s="30"/>
      <c r="BJ8" s="29">
        <f t="shared" si="12"/>
        <v>7.71</v>
      </c>
      <c r="BK8" s="29">
        <f t="shared" si="7"/>
        <v>7.88</v>
      </c>
      <c r="BL8" s="29">
        <f t="shared" si="7"/>
        <v>8.26</v>
      </c>
      <c r="BM8" s="29">
        <f t="shared" si="7"/>
        <v>8.0500000000000007</v>
      </c>
      <c r="BN8" s="29">
        <f t="shared" si="7"/>
        <v>7.71</v>
      </c>
      <c r="BO8" s="29">
        <f t="shared" si="8"/>
        <v>7.68</v>
      </c>
      <c r="BP8" s="29">
        <f t="shared" si="9"/>
        <v>7.15</v>
      </c>
      <c r="BQ8" s="29">
        <f t="shared" si="9"/>
        <v>6.91</v>
      </c>
      <c r="BR8" s="30"/>
      <c r="BZ8" s="29">
        <f t="shared" si="10"/>
        <v>7.0000000000000007E-2</v>
      </c>
      <c r="CA8" s="29">
        <f t="shared" si="10"/>
        <v>0.21</v>
      </c>
      <c r="CB8" s="29">
        <f t="shared" si="10"/>
        <v>0.26</v>
      </c>
      <c r="CC8" s="29">
        <f t="shared" si="10"/>
        <v>0.05</v>
      </c>
      <c r="CD8" s="29">
        <f t="shared" si="10"/>
        <v>0.05</v>
      </c>
      <c r="CE8" s="29">
        <f t="shared" si="10"/>
        <v>0.06</v>
      </c>
      <c r="CF8" s="29">
        <f t="shared" si="10"/>
        <v>-0.02</v>
      </c>
      <c r="CG8" s="29">
        <f t="shared" si="10"/>
        <v>0</v>
      </c>
      <c r="CH8" s="30"/>
      <c r="CP8" s="28">
        <f>IFERROR(IF($E8=1,RANK(BJ8,BJ:BJ,1)+COUNTIF(BJ$4:BJ8,BJ8)-1,"-"),"-")</f>
        <v>27</v>
      </c>
      <c r="CQ8" s="28">
        <f>IFERROR(IF($E8=1,RANK(BK8,BK:BK,1)+COUNTIF(BK$4:BK8,BK8)-1,"-"),"-")</f>
        <v>6</v>
      </c>
      <c r="CR8" s="28">
        <f>IFERROR(IF($E8=1,RANK(BL8,BL:BL,1)+COUNTIF(BL$4:BL8,BL8)-1,"-"),"-")</f>
        <v>7</v>
      </c>
      <c r="CS8" s="28">
        <f>IFERROR(IF($E8=1,RANK(BM8,BM:BM,1)+COUNTIF(BM$4:BM8,BM8)-1,"-"),"-")</f>
        <v>24</v>
      </c>
      <c r="CT8" s="28">
        <f>IFERROR(IF($E8=1,RANK(BN8,BN:BN,1)+COUNTIF(BN$4:BN8,BN8)-1,"-"),"-")</f>
        <v>26</v>
      </c>
      <c r="CU8" s="28">
        <f>IFERROR(IF($E8=1,RANK(BO8,BO:BO,1)+COUNTIF(BO$4:BO8,BO8)-1,"-"),"-")</f>
        <v>62</v>
      </c>
      <c r="CV8" s="28">
        <f>IFERROR(IF($E8=1,RANK(BP8,BP:BP,1)+COUNTIF(BP$4:BP8,BP8)-1,"-"),"-")</f>
        <v>75</v>
      </c>
      <c r="CW8" s="28">
        <f>IFERROR(IF($E8=1,RANK(BQ8,BQ:BQ,1)+COUNTIF(BQ$4:BQ8,BQ8)-1,"-"),"-")</f>
        <v>30</v>
      </c>
      <c r="CX8" s="30"/>
      <c r="DF8" s="28">
        <f>IFERROR(IF($E8=1,RANK(BZ8,BZ:BZ,1)+COUNTIF(BZ$3:BZ7,BZ8),"-"),"-")</f>
        <v>49</v>
      </c>
      <c r="DG8" s="28">
        <f>IFERROR(IF($E8=1,RANK(CA8,CA:CA,1)+COUNTIF(CA$3:CA7,CA8),"-"),"-")</f>
        <v>65</v>
      </c>
      <c r="DH8" s="28">
        <f>IFERROR(IF($E8=1,RANK(CB8,CB:CB,1)+COUNTIF(CB$3:CB7,CB8),"-"),"-")</f>
        <v>78</v>
      </c>
      <c r="DI8" s="28">
        <f>IFERROR(IF($E8=1,RANK(CC8,CC:CC,1)+COUNTIF(CC$3:CC7,CC8),"-"),"-")</f>
        <v>52</v>
      </c>
      <c r="DJ8" s="28">
        <f>IFERROR(IF($E8=1,RANK(CD8,CD:CD,1)+COUNTIF(CD$3:CD7,CD8),"-"),"-")</f>
        <v>42</v>
      </c>
      <c r="DK8" s="28">
        <f>IFERROR(IF($E8=1,RANK(CE8,CE:CE,1)+COUNTIF(CE$3:CE7,CE8),"-"),"-")</f>
        <v>44</v>
      </c>
      <c r="DL8" s="28">
        <f>IFERROR(IF($E8=1,RANK(CF8,CF:CF,1)+COUNTIF(CF$3:CF7,CF8),"-"),"-")</f>
        <v>39</v>
      </c>
      <c r="DM8" s="28">
        <f>IFERROR(IF($E8=1,RANK(CG8,CG:CG,1)+COUNTIF(CG$3:CG7,CG8),"-"),"-")</f>
        <v>32</v>
      </c>
      <c r="DN8" s="6"/>
      <c r="DO8" s="28" t="str">
        <f>IFERROR(IF($E8=1,RANK(CI8,CI:CI,1)+COUNTIF(CI$4:CI8,CI8)-1,"-"),"-")</f>
        <v>-</v>
      </c>
      <c r="DP8" s="28" t="str">
        <f>IFERROR(IF($E8=1,RANK(CJ8,CJ:CJ,1)+COUNTIF(CJ$4:CJ8,CJ8)-1,"-"),"-")</f>
        <v>-</v>
      </c>
      <c r="DQ8" s="28" t="str">
        <f>IFERROR(IF($E8=1,RANK(CK8,CK:CK,1)+COUNTIF(CK$4:CK8,CK8)-1,"-"),"-")</f>
        <v>-</v>
      </c>
      <c r="DR8" s="28" t="str">
        <f>IFERROR(IF($E8=1,RANK(CL8,CL:CL,1)+COUNTIF(CL$4:CL8,CL8)-1,"-"),"-")</f>
        <v>-</v>
      </c>
      <c r="DS8" s="28" t="str">
        <f>IFERROR(IF($E8=1,RANK(CM8,CM:CM,1)+COUNTIF(CM$4:CM8,CM8)-1,"-"),"-")</f>
        <v>-</v>
      </c>
      <c r="DT8" s="28" t="str">
        <f>IFERROR(IF($E8=1,RANK(CN8,CN:CN,1)+COUNTIF(CN$4:CN8,CN8)-1,"-"),"-")</f>
        <v>-</v>
      </c>
      <c r="DU8">
        <f>DU7-1</f>
        <v>96</v>
      </c>
      <c r="DV8" s="34">
        <f>DV7+1</f>
        <v>5</v>
      </c>
      <c r="DW8" s="33" t="str">
        <f>IFERROR(INDEX($A:$DD,IF($EI$4="Entrants",MATCH($DU8,$CP:$CP,0),MATCH($DU8,$CY:$CY,0)),11),"")</f>
        <v>BELFORT MONTBELIARD TGV</v>
      </c>
      <c r="DX8" s="31">
        <f>IFERROR(INDEX($A:$DD,IF($EI$4="Entrants",MATCH($DU8,$CP:$CP,0),MATCH($DU8,$CY:$CY,0)),IF($EI$4="Entrants",62,21)),"")</f>
        <v>8.4600000000000009</v>
      </c>
      <c r="DY8">
        <f>DY7-1</f>
        <v>95</v>
      </c>
      <c r="DZ8" s="34">
        <f>MAX(DZ7+1,0)</f>
        <v>5</v>
      </c>
      <c r="EA8" s="33" t="str">
        <f>IFERROR(INDEX($A:$DT,IF($EI$4="Entrants",MATCH($DY8,$DF:$DF,0),MATCH($DY8,$DO:$DO,0)),11),"")</f>
        <v>LONGUEAU</v>
      </c>
      <c r="EB8" s="61">
        <f>IFERROR(INDEX($A:$DT,IF($EI$4="Entrants",MATCH($DY8,$DF:$DF,0),MATCH($DY8,$DO:$DO,0)),IF($EI$4="Entrants",78,49)),"")</f>
        <v>0.51</v>
      </c>
      <c r="EC8" s="32">
        <f>IFERROR(INDEX($A:$DT,IF($EI$4="Entrants",MATCH($DY8,$DF:$DF,0),MATCH($DY8,$DO:$DO,0)),IF($EI$4="Entrants",62,21)),"")</f>
        <v>7.71</v>
      </c>
      <c r="ED8" s="31" t="str">
        <f>IFERROR(IF(EB8&gt;0,"+"&amp;ROUND(EB8,2),ROUND(EB8,2)),"")</f>
        <v>+0,51</v>
      </c>
      <c r="EG8" s="68" t="s">
        <v>61</v>
      </c>
      <c r="EH8" s="9" t="s">
        <v>62</v>
      </c>
      <c r="EI8" s="9"/>
      <c r="EJ8" s="68" t="str">
        <f t="shared" ref="EJ8:EJ30" si="13">IFERROR(INDEX($EN$7:$EN$30,MATCH(EK8,$EQ$7:$EQ$30,0),1),"")</f>
        <v>Paris Sud</v>
      </c>
      <c r="EK8">
        <v>2</v>
      </c>
      <c r="EN8" s="68" t="s">
        <v>63</v>
      </c>
      <c r="EO8" s="68" t="s">
        <v>42</v>
      </c>
      <c r="EP8">
        <f t="shared" ref="EP8:EP30" si="14">IF($EG$4="National",1,IF(EO8=$EG$4,1,0))</f>
        <v>1</v>
      </c>
      <c r="EQ8">
        <f>IF(EP8=1,SUM(EP$6:EP8),0)</f>
        <v>2</v>
      </c>
      <c r="EU8">
        <v>7.61</v>
      </c>
      <c r="EV8">
        <v>7.89</v>
      </c>
      <c r="EW8">
        <v>8.26</v>
      </c>
      <c r="EX8">
        <v>8.26</v>
      </c>
      <c r="EY8">
        <v>7.91</v>
      </c>
      <c r="EZ8">
        <v>8.16</v>
      </c>
      <c r="FA8">
        <v>7.28</v>
      </c>
      <c r="FB8">
        <v>6.73</v>
      </c>
      <c r="FK8">
        <v>7.64</v>
      </c>
      <c r="FL8">
        <v>7.74</v>
      </c>
      <c r="FM8">
        <v>8.02</v>
      </c>
      <c r="FN8">
        <v>8.0299999999999994</v>
      </c>
      <c r="FO8">
        <v>7.44</v>
      </c>
      <c r="FP8">
        <v>7.74</v>
      </c>
      <c r="FQ8">
        <v>7.19</v>
      </c>
      <c r="FR8">
        <v>6.71</v>
      </c>
    </row>
    <row r="9" spans="1:174" x14ac:dyDescent="0.35">
      <c r="A9" s="9">
        <f t="shared" si="2"/>
        <v>1</v>
      </c>
      <c r="B9" s="9">
        <f t="shared" si="3"/>
        <v>1</v>
      </c>
      <c r="C9" s="9">
        <f t="shared" si="11"/>
        <v>1</v>
      </c>
      <c r="D9" s="9">
        <f t="shared" si="4"/>
        <v>1</v>
      </c>
      <c r="E9" s="9">
        <f t="shared" si="5"/>
        <v>1</v>
      </c>
      <c r="F9" s="9" t="s">
        <v>42</v>
      </c>
      <c r="G9" s="9" t="s">
        <v>63</v>
      </c>
      <c r="H9" s="7">
        <v>1</v>
      </c>
      <c r="I9" s="7" t="s">
        <v>49</v>
      </c>
      <c r="J9" s="7">
        <v>686006</v>
      </c>
      <c r="K9" s="7" t="s">
        <v>64</v>
      </c>
      <c r="L9" s="7" t="s">
        <v>46</v>
      </c>
      <c r="M9" s="7" t="s">
        <v>65</v>
      </c>
      <c r="N9" s="62">
        <v>7.37</v>
      </c>
      <c r="O9" s="63">
        <v>7.7</v>
      </c>
      <c r="P9" s="63">
        <v>7.97</v>
      </c>
      <c r="Q9" s="63">
        <v>7.68</v>
      </c>
      <c r="R9" s="63">
        <v>7.32</v>
      </c>
      <c r="S9" s="63">
        <v>7.46</v>
      </c>
      <c r="T9" s="49">
        <v>6.59</v>
      </c>
      <c r="U9" s="49">
        <v>6.74</v>
      </c>
      <c r="V9" s="30"/>
      <c r="AD9" s="62">
        <v>7.37</v>
      </c>
      <c r="AE9" s="63">
        <v>7.77</v>
      </c>
      <c r="AF9" s="69">
        <v>8.07</v>
      </c>
      <c r="AG9" s="63">
        <v>7.84</v>
      </c>
      <c r="AH9" s="63">
        <v>7.2</v>
      </c>
      <c r="AI9" s="63">
        <v>7.45</v>
      </c>
      <c r="AJ9" s="49">
        <v>6.6</v>
      </c>
      <c r="AK9" s="49">
        <v>6.48</v>
      </c>
      <c r="AL9" s="30"/>
      <c r="AT9" s="29">
        <f t="shared" si="6"/>
        <v>0</v>
      </c>
      <c r="AU9" s="29">
        <f t="shared" si="6"/>
        <v>-7.0000000000000007E-2</v>
      </c>
      <c r="AV9" s="29">
        <f t="shared" si="6"/>
        <v>-0.1</v>
      </c>
      <c r="AW9" s="29">
        <f t="shared" si="6"/>
        <v>-0.16</v>
      </c>
      <c r="AX9" s="29">
        <f t="shared" si="6"/>
        <v>0.12</v>
      </c>
      <c r="AY9" s="29">
        <f t="shared" si="6"/>
        <v>0.01</v>
      </c>
      <c r="AZ9" s="29">
        <f t="shared" si="6"/>
        <v>-0.01</v>
      </c>
      <c r="BA9" s="29">
        <f t="shared" si="6"/>
        <v>0.26</v>
      </c>
      <c r="BB9" s="30"/>
      <c r="BJ9" s="29">
        <f t="shared" si="12"/>
        <v>7.37</v>
      </c>
      <c r="BK9" s="29">
        <f t="shared" si="7"/>
        <v>7.7</v>
      </c>
      <c r="BL9" s="29">
        <f t="shared" si="7"/>
        <v>7.97</v>
      </c>
      <c r="BM9" s="29">
        <f t="shared" si="7"/>
        <v>7.68</v>
      </c>
      <c r="BN9" s="29">
        <f t="shared" si="7"/>
        <v>7.32</v>
      </c>
      <c r="BO9" s="29">
        <f t="shared" si="8"/>
        <v>7.46</v>
      </c>
      <c r="BP9" s="29">
        <f t="shared" si="9"/>
        <v>6.59</v>
      </c>
      <c r="BQ9" s="29">
        <f t="shared" si="9"/>
        <v>6.74</v>
      </c>
      <c r="BR9" s="30"/>
      <c r="BZ9" s="29">
        <f t="shared" si="10"/>
        <v>0</v>
      </c>
      <c r="CA9" s="29">
        <f t="shared" si="10"/>
        <v>-7.0000000000000007E-2</v>
      </c>
      <c r="CB9" s="29">
        <f t="shared" si="10"/>
        <v>-0.1</v>
      </c>
      <c r="CC9" s="29">
        <f t="shared" si="10"/>
        <v>-0.16</v>
      </c>
      <c r="CD9" s="29">
        <f t="shared" si="10"/>
        <v>0.12</v>
      </c>
      <c r="CE9" s="29">
        <f t="shared" si="10"/>
        <v>0.01</v>
      </c>
      <c r="CF9" s="29">
        <f t="shared" si="10"/>
        <v>-0.01</v>
      </c>
      <c r="CG9" s="29">
        <f t="shared" si="10"/>
        <v>0.26</v>
      </c>
      <c r="CH9" s="30"/>
      <c r="CP9" s="28">
        <f>IFERROR(IF($E9=1,RANK(BJ9,BJ:BJ,1)+COUNTIF(BJ$4:BJ9,BJ9)-1,"-"),"-")</f>
        <v>12</v>
      </c>
      <c r="CQ9" s="28">
        <f>IFERROR(IF($E9=1,RANK(BK9,BK:BK,1)+COUNTIF(BK$4:BK9,BK9)-1,"-"),"-")</f>
        <v>3</v>
      </c>
      <c r="CR9" s="28">
        <f>IFERROR(IF($E9=1,RANK(BL9,BL:BL,1)+COUNTIF(BL$4:BL9,BL9)-1,"-"),"-")</f>
        <v>1</v>
      </c>
      <c r="CS9" s="28">
        <f>IFERROR(IF($E9=1,RANK(BM9,BM:BM,1)+COUNTIF(BM$4:BM9,BM9)-1,"-"),"-")</f>
        <v>6</v>
      </c>
      <c r="CT9" s="28">
        <f>IFERROR(IF($E9=1,RANK(BN9,BN:BN,1)+COUNTIF(BN$4:BN9,BN9)-1,"-"),"-")</f>
        <v>10</v>
      </c>
      <c r="CU9" s="28">
        <f>IFERROR(IF($E9=1,RANK(BO9,BO:BO,1)+COUNTIF(BO$4:BO9,BO9)-1,"-"),"-")</f>
        <v>32</v>
      </c>
      <c r="CV9" s="28">
        <f>IFERROR(IF($E9=1,RANK(BP9,BP:BP,1)+COUNTIF(BP$4:BP9,BP9)-1,"-"),"-")</f>
        <v>52</v>
      </c>
      <c r="CW9" s="28">
        <f>IFERROR(IF($E9=1,RANK(BQ9,BQ:BQ,1)+COUNTIF(BQ$4:BQ9,BQ9)-1,"-"),"-")</f>
        <v>18</v>
      </c>
      <c r="CX9" s="30"/>
      <c r="DF9" s="28">
        <f>IFERROR(IF($E9=1,RANK(BZ9,BZ:BZ,1)+COUNTIF(BZ$3:BZ8,BZ9),"-"),"-")</f>
        <v>39</v>
      </c>
      <c r="DG9" s="28">
        <f>IFERROR(IF($E9=1,RANK(CA9,CA:CA,1)+COUNTIF(CA$3:CA8,CA9),"-"),"-")</f>
        <v>20</v>
      </c>
      <c r="DH9" s="28">
        <f>IFERROR(IF($E9=1,RANK(CB9,CB:CB,1)+COUNTIF(CB$3:CB8,CB9),"-"),"-")</f>
        <v>23</v>
      </c>
      <c r="DI9" s="28">
        <f>IFERROR(IF($E9=1,RANK(CC9,CC:CC,1)+COUNTIF(CC$3:CC8,CC9),"-"),"-")</f>
        <v>19</v>
      </c>
      <c r="DJ9" s="28">
        <f>IFERROR(IF($E9=1,RANK(CD9,CD:CD,1)+COUNTIF(CD$3:CD8,CD9),"-"),"-")</f>
        <v>55</v>
      </c>
      <c r="DK9" s="28">
        <f>IFERROR(IF($E9=1,RANK(CE9,CE:CE,1)+COUNTIF(CE$3:CE8,CE9),"-"),"-")</f>
        <v>35</v>
      </c>
      <c r="DL9" s="28">
        <f>IFERROR(IF($E9=1,RANK(CF9,CF:CF,1)+COUNTIF(CF$3:CF8,CF9),"-"),"-")</f>
        <v>40</v>
      </c>
      <c r="DM9" s="28">
        <f>IFERROR(IF($E9=1,RANK(CG9,CG:CG,1)+COUNTIF(CG$3:CG8,CG9),"-"),"-")</f>
        <v>65</v>
      </c>
      <c r="DN9" s="6"/>
      <c r="DO9" s="28" t="str">
        <f>IFERROR(IF($E9=1,RANK(CI9,CI:CI,1)+COUNTIF(CI$4:CI9,CI9)-1,"-"),"-")</f>
        <v>-</v>
      </c>
      <c r="DP9" s="28" t="str">
        <f>IFERROR(IF($E9=1,RANK(CJ9,CJ:CJ,1)+COUNTIF(CJ$4:CJ9,CJ9)-1,"-"),"-")</f>
        <v>-</v>
      </c>
      <c r="DQ9" s="28" t="str">
        <f>IFERROR(IF($E9=1,RANK(CK9,CK:CK,1)+COUNTIF(CK$4:CK9,CK9)-1,"-"),"-")</f>
        <v>-</v>
      </c>
      <c r="DR9" s="28" t="str">
        <f>IFERROR(IF($E9=1,RANK(CL9,CL:CL,1)+COUNTIF(CL$4:CL9,CL9)-1,"-"),"-")</f>
        <v>-</v>
      </c>
      <c r="DS9" s="28" t="str">
        <f>IFERROR(IF($E9=1,RANK(CM9,CM:CM,1)+COUNTIF(CM$4:CM9,CM9)-1,"-"),"-")</f>
        <v>-</v>
      </c>
      <c r="DT9" s="28" t="str">
        <f>IFERROR(IF($E9=1,RANK(CN9,CN:CN,1)+COUNTIF(CN$4:CN9,CN9)-1,"-"),"-")</f>
        <v>-</v>
      </c>
      <c r="DW9" s="36" t="s">
        <v>66</v>
      </c>
      <c r="DX9" s="35" t="s">
        <v>39</v>
      </c>
      <c r="EA9" s="36" t="s">
        <v>67</v>
      </c>
      <c r="EB9" s="35" t="s">
        <v>41</v>
      </c>
      <c r="EC9" s="35" t="s">
        <v>39</v>
      </c>
      <c r="ED9" s="35" t="s">
        <v>41</v>
      </c>
      <c r="EG9" s="9" t="s">
        <v>42</v>
      </c>
      <c r="EH9" s="9"/>
      <c r="EI9" s="9"/>
      <c r="EJ9" s="68" t="str">
        <f t="shared" si="13"/>
        <v>Alpes</v>
      </c>
      <c r="EK9">
        <v>3</v>
      </c>
      <c r="EN9" s="68" t="s">
        <v>68</v>
      </c>
      <c r="EO9" s="68" t="s">
        <v>57</v>
      </c>
      <c r="EP9">
        <f t="shared" si="14"/>
        <v>1</v>
      </c>
      <c r="EQ9">
        <f>IF(EP9=1,SUM(EP$6:EP9),0)</f>
        <v>3</v>
      </c>
      <c r="EU9">
        <v>7.64</v>
      </c>
      <c r="EV9">
        <v>7.85</v>
      </c>
      <c r="EW9">
        <v>8.2200000000000006</v>
      </c>
      <c r="EX9">
        <v>8.0299999999999994</v>
      </c>
      <c r="EY9">
        <v>7.49</v>
      </c>
      <c r="EZ9">
        <v>7.65</v>
      </c>
      <c r="FA9">
        <v>6.86</v>
      </c>
      <c r="FB9">
        <v>6.45</v>
      </c>
      <c r="FK9">
        <v>7.7</v>
      </c>
      <c r="FL9">
        <v>7.78</v>
      </c>
      <c r="FM9">
        <v>8.06</v>
      </c>
      <c r="FN9">
        <v>8.0299999999999994</v>
      </c>
      <c r="FO9">
        <v>7.12</v>
      </c>
      <c r="FP9">
        <v>7.3</v>
      </c>
      <c r="FQ9">
        <v>6.61</v>
      </c>
      <c r="FR9">
        <v>6.23</v>
      </c>
    </row>
    <row r="10" spans="1:174" ht="19.5" x14ac:dyDescent="0.35">
      <c r="A10" s="9">
        <f t="shared" si="2"/>
        <v>1</v>
      </c>
      <c r="B10" s="9">
        <f t="shared" si="3"/>
        <v>1</v>
      </c>
      <c r="C10" s="9">
        <f t="shared" si="11"/>
        <v>1</v>
      </c>
      <c r="D10" s="9">
        <f t="shared" si="4"/>
        <v>1</v>
      </c>
      <c r="E10" s="9">
        <f t="shared" si="5"/>
        <v>1</v>
      </c>
      <c r="F10" s="68" t="s">
        <v>42</v>
      </c>
      <c r="G10" s="68" t="s">
        <v>63</v>
      </c>
      <c r="H10" s="7">
        <v>1</v>
      </c>
      <c r="I10" s="66" t="s">
        <v>49</v>
      </c>
      <c r="J10" s="66">
        <v>391003</v>
      </c>
      <c r="K10" s="66" t="s">
        <v>69</v>
      </c>
      <c r="L10" s="66" t="s">
        <v>46</v>
      </c>
      <c r="M10" s="66" t="s">
        <v>47</v>
      </c>
      <c r="N10" s="64">
        <v>7.36</v>
      </c>
      <c r="O10" s="65">
        <v>7.91</v>
      </c>
      <c r="P10" s="54">
        <v>8.14</v>
      </c>
      <c r="Q10" s="65">
        <v>7.99</v>
      </c>
      <c r="R10" s="65">
        <v>7.41</v>
      </c>
      <c r="S10" s="65">
        <v>7.34</v>
      </c>
      <c r="T10" s="50">
        <v>6.14</v>
      </c>
      <c r="U10" s="50">
        <v>6.67</v>
      </c>
      <c r="V10" s="30"/>
      <c r="AD10" s="64">
        <v>7.6</v>
      </c>
      <c r="AE10" s="70">
        <v>8.0399999999999991</v>
      </c>
      <c r="AF10" s="70">
        <v>8.4700000000000006</v>
      </c>
      <c r="AG10" s="70">
        <v>8.24</v>
      </c>
      <c r="AH10" s="65">
        <v>7.51</v>
      </c>
      <c r="AI10" s="65">
        <v>7.63</v>
      </c>
      <c r="AJ10" s="50">
        <v>6.35</v>
      </c>
      <c r="AK10" s="50">
        <v>6.66</v>
      </c>
      <c r="AL10" s="30"/>
      <c r="AT10" s="29">
        <f t="shared" si="6"/>
        <v>-0.24</v>
      </c>
      <c r="AU10" s="29">
        <f t="shared" si="6"/>
        <v>-0.13</v>
      </c>
      <c r="AV10" s="29">
        <f t="shared" si="6"/>
        <v>-0.33</v>
      </c>
      <c r="AW10" s="29">
        <f t="shared" si="6"/>
        <v>-0.25</v>
      </c>
      <c r="AX10" s="29">
        <f t="shared" si="6"/>
        <v>-0.1</v>
      </c>
      <c r="AY10" s="29">
        <f t="shared" si="6"/>
        <v>-0.28999999999999998</v>
      </c>
      <c r="AZ10" s="29">
        <f t="shared" si="6"/>
        <v>-0.21</v>
      </c>
      <c r="BA10" s="29">
        <f t="shared" si="6"/>
        <v>0.01</v>
      </c>
      <c r="BB10" s="30"/>
      <c r="BJ10" s="29">
        <f t="shared" si="12"/>
        <v>7.36</v>
      </c>
      <c r="BK10" s="29">
        <f t="shared" si="7"/>
        <v>7.91</v>
      </c>
      <c r="BL10" s="29">
        <f t="shared" si="7"/>
        <v>8.14</v>
      </c>
      <c r="BM10" s="29">
        <f t="shared" si="7"/>
        <v>7.99</v>
      </c>
      <c r="BN10" s="29">
        <f t="shared" si="7"/>
        <v>7.41</v>
      </c>
      <c r="BO10" s="29">
        <f t="shared" si="8"/>
        <v>7.34</v>
      </c>
      <c r="BP10" s="29">
        <f t="shared" si="9"/>
        <v>6.14</v>
      </c>
      <c r="BQ10" s="29">
        <f t="shared" si="9"/>
        <v>6.67</v>
      </c>
      <c r="BR10" s="30"/>
      <c r="BZ10" s="29">
        <f t="shared" si="10"/>
        <v>-0.24</v>
      </c>
      <c r="CA10" s="29">
        <f t="shared" si="10"/>
        <v>-0.13</v>
      </c>
      <c r="CB10" s="29">
        <f t="shared" si="10"/>
        <v>-0.33</v>
      </c>
      <c r="CC10" s="29">
        <f t="shared" si="10"/>
        <v>-0.25</v>
      </c>
      <c r="CD10" s="29">
        <f t="shared" si="10"/>
        <v>-0.1</v>
      </c>
      <c r="CE10" s="29">
        <f t="shared" si="10"/>
        <v>-0.28999999999999998</v>
      </c>
      <c r="CF10" s="29">
        <f t="shared" si="10"/>
        <v>-0.21</v>
      </c>
      <c r="CG10" s="29">
        <f t="shared" si="10"/>
        <v>0.01</v>
      </c>
      <c r="CH10" s="30"/>
      <c r="CP10" s="28">
        <f>IFERROR(IF($E10=1,RANK(BJ10,BJ:BJ,1)+COUNTIF(BJ$4:BJ10,BJ10)-1,"-"),"-")</f>
        <v>10</v>
      </c>
      <c r="CQ10" s="28">
        <f>IFERROR(IF($E10=1,RANK(BK10,BK:BK,1)+COUNTIF(BK$4:BK10,BK10)-1,"-"),"-")</f>
        <v>8</v>
      </c>
      <c r="CR10" s="28">
        <f>IFERROR(IF($E10=1,RANK(BL10,BL:BL,1)+COUNTIF(BL$4:BL10,BL10)-1,"-"),"-")</f>
        <v>4</v>
      </c>
      <c r="CS10" s="28">
        <f>IFERROR(IF($E10=1,RANK(BM10,BM:BM,1)+COUNTIF(BM$4:BM10,BM10)-1,"-"),"-")</f>
        <v>18</v>
      </c>
      <c r="CT10" s="28">
        <f>IFERROR(IF($E10=1,RANK(BN10,BN:BN,1)+COUNTIF(BN$4:BN10,BN10)-1,"-"),"-")</f>
        <v>12</v>
      </c>
      <c r="CU10" s="28">
        <f>IFERROR(IF($E10=1,RANK(BO10,BO:BO,1)+COUNTIF(BO$4:BO10,BO10)-1,"-"),"-")</f>
        <v>26</v>
      </c>
      <c r="CV10" s="28">
        <f>IFERROR(IF($E10=1,RANK(BP10,BP:BP,1)+COUNTIF(BP$4:BP10,BP10)-1,"-"),"-")</f>
        <v>28</v>
      </c>
      <c r="CW10" s="28">
        <f>IFERROR(IF($E10=1,RANK(BQ10,BQ:BQ,1)+COUNTIF(BQ$4:BQ10,BQ10)-1,"-"),"-")</f>
        <v>9</v>
      </c>
      <c r="CX10" s="30"/>
      <c r="DF10" s="28">
        <f>IFERROR(IF($E10=1,RANK(BZ10,BZ:BZ,1)+COUNTIF(BZ$3:BZ9,BZ10),"-"),"-")</f>
        <v>9</v>
      </c>
      <c r="DG10" s="28">
        <f>IFERROR(IF($E10=1,RANK(CA10,CA:CA,1)+COUNTIF(CA$3:CA9,CA10),"-"),"-")</f>
        <v>16</v>
      </c>
      <c r="DH10" s="28">
        <f>IFERROR(IF($E10=1,RANK(CB10,CB:CB,1)+COUNTIF(CB$3:CB9,CB10),"-"),"-")</f>
        <v>6</v>
      </c>
      <c r="DI10" s="28">
        <f>IFERROR(IF($E10=1,RANK(CC10,CC:CC,1)+COUNTIF(CC$3:CC9,CC10),"-"),"-")</f>
        <v>12</v>
      </c>
      <c r="DJ10" s="28">
        <f>IFERROR(IF($E10=1,RANK(CD10,CD:CD,1)+COUNTIF(CD$3:CD9,CD10),"-"),"-")</f>
        <v>22</v>
      </c>
      <c r="DK10" s="28">
        <f>IFERROR(IF($E10=1,RANK(CE10,CE:CE,1)+COUNTIF(CE$3:CE9,CE10),"-"),"-")</f>
        <v>13</v>
      </c>
      <c r="DL10" s="28">
        <f>IFERROR(IF($E10=1,RANK(CF10,CF:CF,1)+COUNTIF(CF$3:CF9,CF10),"-"),"-")</f>
        <v>23</v>
      </c>
      <c r="DM10" s="28">
        <f>IFERROR(IF($E10=1,RANK(CG10,CG:CG,1)+COUNTIF(CG$3:CG9,CG10),"-"),"-")</f>
        <v>34</v>
      </c>
      <c r="DN10" s="6"/>
      <c r="DO10" s="28" t="str">
        <f>IFERROR(IF($E10=1,RANK(CI10,CI:CI,1)+COUNTIF(CI$4:CI10,CI10)-1,"-"),"-")</f>
        <v>-</v>
      </c>
      <c r="DP10" s="28" t="str">
        <f>IFERROR(IF($E10=1,RANK(CJ10,CJ:CJ,1)+COUNTIF(CJ$4:CJ10,CJ10)-1,"-"),"-")</f>
        <v>-</v>
      </c>
      <c r="DQ10" s="28" t="str">
        <f>IFERROR(IF($E10=1,RANK(CK10,CK:CK,1)+COUNTIF(CK$4:CK10,CK10)-1,"-"),"-")</f>
        <v>-</v>
      </c>
      <c r="DR10" s="28" t="str">
        <f>IFERROR(IF($E10=1,RANK(CL10,CL:CL,1)+COUNTIF(CL$4:CL10,CL10)-1,"-"),"-")</f>
        <v>-</v>
      </c>
      <c r="DS10" s="28" t="str">
        <f>IFERROR(IF($E10=1,RANK(CM10,CM:CM,1)+COUNTIF(CM$4:CM10,CM10)-1,"-"),"-")</f>
        <v>-</v>
      </c>
      <c r="DT10" s="28" t="str">
        <f>IFERROR(IF($E10=1,RANK(CN10,CN:CN,1)+COUNTIF(CN$4:CN10,CN10)-1,"-"),"-")</f>
        <v>-</v>
      </c>
      <c r="DU10">
        <f>$F$2+1-DV10</f>
        <v>1</v>
      </c>
      <c r="DV10" s="34">
        <f>IF($EI$4="Entrants",MAX($CP:$CP),MAX($CY:$CY))</f>
        <v>100</v>
      </c>
      <c r="DW10" s="33" t="str">
        <f>IFERROR(INDEX($A:$DD,IF($EI$4="Entrants",MATCH($DU10,$CP:$CP,0),MATCH($DU10,$CY:$CY,0)),11),"")</f>
        <v>MONTARGIS</v>
      </c>
      <c r="DX10" s="31">
        <f>IFERROR(INDEX($A:$DD,IF($EI$4="Entrants",MATCH($DU10,$CP:$CP,0),MATCH($DU10,$CY:$CY,0)),IF($EI$4="Entrants",62,21)),"")</f>
        <v>6.86</v>
      </c>
      <c r="DY10">
        <v>1</v>
      </c>
      <c r="DZ10" s="34">
        <f>MAX(IF($EI$4="Entrants",MAX($DF:$DF),MAX($CY:$CY)),0)</f>
        <v>99</v>
      </c>
      <c r="EA10" s="33" t="str">
        <f>IFERROR(INDEX($A:$DT,IF($EI$4="Entrants",MATCH($DY10,$DF:$DF,0),MATCH($DY10,$DO:$DO,0)),11),"")</f>
        <v>CLERMONT FERRAND</v>
      </c>
      <c r="EB10" s="61">
        <f>IFERROR(INDEX($A:$DT,IF($EI$4="Entrants",MATCH($DY10,$DF:$DF,0),MATCH($DY10,$DO:$DO,0)),IF($EI$4="Entrants",78,49)),"")</f>
        <v>-0.49</v>
      </c>
      <c r="EC10" s="32">
        <f>IFERROR(INDEX($A:$DT,IF($EI$4="Entrants",MATCH($DY10,$DF:$DF,0),MATCH($DY10,$DO:$DO,0)),IF($EI$4="Entrants",62,21)),"")</f>
        <v>7.77</v>
      </c>
      <c r="ED10" s="31">
        <f>IFERROR(IF(EB10&gt;0,"+"&amp;ROUND(EB10,2),ROUND(EB10,2)),"")</f>
        <v>-0.49</v>
      </c>
      <c r="EG10" s="9" t="s">
        <v>70</v>
      </c>
      <c r="EH10" s="9"/>
      <c r="EI10" s="9"/>
      <c r="EJ10" s="68" t="str">
        <f t="shared" si="13"/>
        <v>Bourgogne Franche-Comté</v>
      </c>
      <c r="EK10">
        <v>4</v>
      </c>
      <c r="EN10" s="3" t="s">
        <v>71</v>
      </c>
      <c r="EO10" s="3" t="s">
        <v>57</v>
      </c>
      <c r="EP10">
        <f t="shared" si="14"/>
        <v>1</v>
      </c>
      <c r="EQ10">
        <f>IF(EP10=1,SUM(EP$6:EP10),0)</f>
        <v>4</v>
      </c>
      <c r="EU10">
        <v>7.73</v>
      </c>
      <c r="EV10">
        <v>7.81</v>
      </c>
      <c r="EW10">
        <v>8.2100000000000009</v>
      </c>
      <c r="EX10">
        <v>8.07</v>
      </c>
      <c r="EY10">
        <v>7.6</v>
      </c>
      <c r="EZ10">
        <v>7.55</v>
      </c>
      <c r="FA10">
        <v>6.64</v>
      </c>
      <c r="FB10">
        <v>6.33</v>
      </c>
      <c r="FK10">
        <v>7.42</v>
      </c>
      <c r="FL10">
        <v>7.74</v>
      </c>
      <c r="FM10">
        <v>7.96</v>
      </c>
      <c r="FN10">
        <v>7.95</v>
      </c>
      <c r="FO10">
        <v>6.9</v>
      </c>
      <c r="FP10">
        <v>7.56</v>
      </c>
      <c r="FQ10">
        <v>6.13</v>
      </c>
      <c r="FR10">
        <v>6.14</v>
      </c>
    </row>
    <row r="11" spans="1:174" ht="19.5" x14ac:dyDescent="0.35">
      <c r="A11" s="9">
        <f t="shared" si="2"/>
        <v>1</v>
      </c>
      <c r="B11" s="9">
        <f t="shared" si="3"/>
        <v>1</v>
      </c>
      <c r="C11" s="9">
        <f t="shared" si="11"/>
        <v>1</v>
      </c>
      <c r="D11" s="9">
        <f t="shared" si="4"/>
        <v>1</v>
      </c>
      <c r="E11" s="9">
        <f t="shared" si="5"/>
        <v>1</v>
      </c>
      <c r="F11" s="68" t="s">
        <v>42</v>
      </c>
      <c r="G11" s="68" t="s">
        <v>63</v>
      </c>
      <c r="H11" s="7">
        <v>1</v>
      </c>
      <c r="I11" s="7" t="s">
        <v>44</v>
      </c>
      <c r="J11" s="66">
        <v>393702</v>
      </c>
      <c r="K11" s="66" t="s">
        <v>72</v>
      </c>
      <c r="L11" s="66" t="s">
        <v>46</v>
      </c>
      <c r="M11" s="66" t="s">
        <v>47</v>
      </c>
      <c r="N11" s="64">
        <v>7.3</v>
      </c>
      <c r="O11" s="54">
        <v>8.36</v>
      </c>
      <c r="P11" s="54">
        <v>8.61</v>
      </c>
      <c r="Q11" s="54">
        <v>8.0299999999999994</v>
      </c>
      <c r="R11" s="65">
        <v>7.18</v>
      </c>
      <c r="S11" s="65">
        <v>7.27</v>
      </c>
      <c r="T11" s="14">
        <v>5.58</v>
      </c>
      <c r="U11" s="50">
        <v>6.8</v>
      </c>
      <c r="V11" s="30"/>
      <c r="AD11" s="64">
        <v>7.51</v>
      </c>
      <c r="AE11" s="70">
        <v>8.35</v>
      </c>
      <c r="AF11" s="70">
        <v>8.58</v>
      </c>
      <c r="AG11" s="70">
        <v>8.1300000000000008</v>
      </c>
      <c r="AH11" s="65">
        <v>7.54</v>
      </c>
      <c r="AI11" s="65">
        <v>7.54</v>
      </c>
      <c r="AJ11" s="14">
        <v>5.72</v>
      </c>
      <c r="AK11" s="50">
        <v>6.67</v>
      </c>
      <c r="AL11" s="30"/>
      <c r="AT11" s="29">
        <f t="shared" si="6"/>
        <v>-0.21</v>
      </c>
      <c r="AU11" s="29">
        <f t="shared" si="6"/>
        <v>0.01</v>
      </c>
      <c r="AV11" s="29">
        <f t="shared" si="6"/>
        <v>0.03</v>
      </c>
      <c r="AW11" s="29">
        <f t="shared" si="6"/>
        <v>-0.1</v>
      </c>
      <c r="AX11" s="29">
        <f t="shared" si="6"/>
        <v>-0.36</v>
      </c>
      <c r="AY11" s="29">
        <f t="shared" si="6"/>
        <v>-0.27</v>
      </c>
      <c r="AZ11" s="29">
        <f t="shared" si="6"/>
        <v>-0.14000000000000001</v>
      </c>
      <c r="BA11" s="29">
        <f t="shared" si="6"/>
        <v>0.13</v>
      </c>
      <c r="BB11" s="30"/>
      <c r="BJ11" s="29">
        <f t="shared" si="12"/>
        <v>7.3</v>
      </c>
      <c r="BK11" s="29">
        <f t="shared" si="7"/>
        <v>8.36</v>
      </c>
      <c r="BL11" s="29">
        <f t="shared" si="7"/>
        <v>8.61</v>
      </c>
      <c r="BM11" s="29">
        <f t="shared" si="7"/>
        <v>8.0299999999999994</v>
      </c>
      <c r="BN11" s="29">
        <f t="shared" si="7"/>
        <v>7.18</v>
      </c>
      <c r="BO11" s="29">
        <f t="shared" si="8"/>
        <v>7.27</v>
      </c>
      <c r="BP11" s="29">
        <f t="shared" si="9"/>
        <v>5.58</v>
      </c>
      <c r="BQ11" s="29">
        <f t="shared" si="9"/>
        <v>6.8</v>
      </c>
      <c r="BR11" s="30"/>
      <c r="BZ11" s="29">
        <f t="shared" si="10"/>
        <v>-0.21</v>
      </c>
      <c r="CA11" s="29">
        <f t="shared" si="10"/>
        <v>0.01</v>
      </c>
      <c r="CB11" s="29">
        <f t="shared" si="10"/>
        <v>0.03</v>
      </c>
      <c r="CC11" s="29">
        <f t="shared" si="10"/>
        <v>-0.1</v>
      </c>
      <c r="CD11" s="29">
        <f t="shared" si="10"/>
        <v>-0.36</v>
      </c>
      <c r="CE11" s="29">
        <f t="shared" si="10"/>
        <v>-0.27</v>
      </c>
      <c r="CF11" s="29">
        <f t="shared" si="10"/>
        <v>-0.14000000000000001</v>
      </c>
      <c r="CG11" s="29">
        <f t="shared" si="10"/>
        <v>0.13</v>
      </c>
      <c r="CH11" s="30"/>
      <c r="CP11" s="28">
        <f>IFERROR(IF($E11=1,RANK(BJ11,BJ:BJ,1)+COUNTIF(BJ$4:BJ11,BJ11)-1,"-"),"-")</f>
        <v>7</v>
      </c>
      <c r="CQ11" s="28">
        <f>IFERROR(IF($E11=1,RANK(BK11,BK:BK,1)+COUNTIF(BK$4:BK11,BK11)-1,"-"),"-")</f>
        <v>36</v>
      </c>
      <c r="CR11" s="28">
        <f>IFERROR(IF($E11=1,RANK(BL11,BL:BL,1)+COUNTIF(BL$4:BL11,BL11)-1,"-"),"-")</f>
        <v>27</v>
      </c>
      <c r="CS11" s="28">
        <f>IFERROR(IF($E11=1,RANK(BM11,BM:BM,1)+COUNTIF(BM$4:BM11,BM11)-1,"-"),"-")</f>
        <v>20</v>
      </c>
      <c r="CT11" s="28">
        <f>IFERROR(IF($E11=1,RANK(BN11,BN:BN,1)+COUNTIF(BN$4:BN11,BN11)-1,"-"),"-")</f>
        <v>4</v>
      </c>
      <c r="CU11" s="28">
        <f>IFERROR(IF($E11=1,RANK(BO11,BO:BO,1)+COUNTIF(BO$4:BO11,BO11)-1,"-"),"-")</f>
        <v>21</v>
      </c>
      <c r="CV11" s="28">
        <f>IFERROR(IF($E11=1,RANK(BP11,BP:BP,1)+COUNTIF(BP$4:BP11,BP11)-1,"-"),"-")</f>
        <v>4</v>
      </c>
      <c r="CW11" s="28">
        <f>IFERROR(IF($E11=1,RANK(BQ11,BQ:BQ,1)+COUNTIF(BQ$4:BQ11,BQ11)-1,"-"),"-")</f>
        <v>22</v>
      </c>
      <c r="CX11" s="30"/>
      <c r="DF11" s="28">
        <f>IFERROR(IF($E11=1,RANK(BZ11,BZ:BZ,1)+COUNTIF(BZ$3:BZ10,BZ11),"-"),"-")</f>
        <v>11</v>
      </c>
      <c r="DG11" s="28">
        <f>IFERROR(IF($E11=1,RANK(CA11,CA:CA,1)+COUNTIF(CA$3:CA10,CA11),"-"),"-")</f>
        <v>35</v>
      </c>
      <c r="DH11" s="28">
        <f>IFERROR(IF($E11=1,RANK(CB11,CB:CB,1)+COUNTIF(CB$3:CB10,CB11),"-"),"-")</f>
        <v>48</v>
      </c>
      <c r="DI11" s="28">
        <f>IFERROR(IF($E11=1,RANK(CC11,CC:CC,1)+COUNTIF(CC$3:CC10,CC11),"-"),"-")</f>
        <v>25</v>
      </c>
      <c r="DJ11" s="28">
        <f>IFERROR(IF($E11=1,RANK(CD11,CD:CD,1)+COUNTIF(CD$3:CD10,CD11),"-"),"-")</f>
        <v>3</v>
      </c>
      <c r="DK11" s="28">
        <f>IFERROR(IF($E11=1,RANK(CE11,CE:CE,1)+COUNTIF(CE$3:CE10,CE11),"-"),"-")</f>
        <v>15</v>
      </c>
      <c r="DL11" s="28">
        <f>IFERROR(IF($E11=1,RANK(CF11,CF:CF,1)+COUNTIF(CF$3:CF10,CF11),"-"),"-")</f>
        <v>30</v>
      </c>
      <c r="DM11" s="28">
        <f>IFERROR(IF($E11=1,RANK(CG11,CG:CG,1)+COUNTIF(CG$3:CG10,CG11),"-"),"-")</f>
        <v>45</v>
      </c>
      <c r="DN11" s="6"/>
      <c r="DO11" s="28" t="str">
        <f>IFERROR(IF($E11=1,RANK(CI11,CI:CI,1)+COUNTIF(CI$4:CI11,CI11)-1,"-"),"-")</f>
        <v>-</v>
      </c>
      <c r="DP11" s="28" t="str">
        <f>IFERROR(IF($E11=1,RANK(CJ11,CJ:CJ,1)+COUNTIF(CJ$4:CJ11,CJ11)-1,"-"),"-")</f>
        <v>-</v>
      </c>
      <c r="DQ11" s="28" t="str">
        <f>IFERROR(IF($E11=1,RANK(CK11,CK:CK,1)+COUNTIF(CK$4:CK11,CK11)-1,"-"),"-")</f>
        <v>-</v>
      </c>
      <c r="DR11" s="28" t="str">
        <f>IFERROR(IF($E11=1,RANK(CL11,CL:CL,1)+COUNTIF(CL$4:CL11,CL11)-1,"-"),"-")</f>
        <v>-</v>
      </c>
      <c r="DS11" s="28" t="str">
        <f>IFERROR(IF($E11=1,RANK(CM11,CM:CM,1)+COUNTIF(CM$4:CM11,CM11)-1,"-"),"-")</f>
        <v>-</v>
      </c>
      <c r="DT11" s="28" t="str">
        <f>IFERROR(IF($E11=1,RANK(CN11,CN:CN,1)+COUNTIF(CN$4:CN11,CN11)-1,"-"),"-")</f>
        <v>-</v>
      </c>
      <c r="DU11">
        <f>DU10+1</f>
        <v>2</v>
      </c>
      <c r="DV11" s="34">
        <f>DV10-1</f>
        <v>99</v>
      </c>
      <c r="DW11" s="33" t="str">
        <f>IFERROR(INDEX($A:$DD,IF($EI$4="Entrants",MATCH($DU11,$CP:$CP,0),MATCH($DU11,$CY:$CY,0)),11),"")</f>
        <v>PARIS AUSTERLITZ (SURFACE)</v>
      </c>
      <c r="DX11" s="31">
        <f>IFERROR(INDEX($A:$DD,IF($EI$4="Entrants",MATCH($DU11,$CP:$CP,0),MATCH($DU11,$CY:$CY,0)),IF($EI$4="Entrants",62,21)),"")</f>
        <v>6.96</v>
      </c>
      <c r="DY11">
        <f>DY10+1</f>
        <v>2</v>
      </c>
      <c r="DZ11" s="34">
        <f>MAX(DZ10-1,0)</f>
        <v>98</v>
      </c>
      <c r="EA11" s="33" t="str">
        <f>IFERROR(INDEX($A:$DT,IF($EI$4="Entrants",MATCH($DY11,$DF:$DF,0),MATCH($DY11,$DO:$DO,0)),11),"")</f>
        <v>PERPIGNAN</v>
      </c>
      <c r="EB11" s="61">
        <f>IFERROR(INDEX($A:$DT,IF($EI$4="Entrants",MATCH($DY11,$DF:$DF,0),MATCH($DY11,$DO:$DO,0)),IF($EI$4="Entrants",78,49)),"")</f>
        <v>-0.43</v>
      </c>
      <c r="EC11" s="32">
        <f>IFERROR(INDEX($A:$DT,IF($EI$4="Entrants",MATCH($DY11,$DF:$DF,0),MATCH($DY11,$DO:$DO,0)),IF($EI$4="Entrants",62,21)),"")</f>
        <v>7.2</v>
      </c>
      <c r="ED11" s="31">
        <f>IFERROR(IF(EB11&gt;0,"+"&amp;ROUND(EB11,2),ROUND(EB11,2)),"")</f>
        <v>-0.43</v>
      </c>
      <c r="EG11" s="9" t="s">
        <v>73</v>
      </c>
      <c r="EH11" s="9"/>
      <c r="EI11" s="9"/>
      <c r="EJ11" s="68" t="str">
        <f t="shared" si="13"/>
        <v>Lyon Vallée du Rhône</v>
      </c>
      <c r="EK11">
        <v>5</v>
      </c>
      <c r="EN11" s="9" t="s">
        <v>74</v>
      </c>
      <c r="EO11" s="9" t="s">
        <v>57</v>
      </c>
      <c r="EP11">
        <f t="shared" si="14"/>
        <v>1</v>
      </c>
      <c r="EQ11">
        <f>IF(EP11=1,SUM(EP$6:EP11),0)</f>
        <v>5</v>
      </c>
      <c r="EU11">
        <v>7.54</v>
      </c>
      <c r="EV11">
        <v>7.88</v>
      </c>
      <c r="EW11">
        <v>8.32</v>
      </c>
      <c r="EX11">
        <v>8.17</v>
      </c>
      <c r="EY11">
        <v>7.56</v>
      </c>
      <c r="EZ11">
        <v>7.8</v>
      </c>
      <c r="FA11">
        <v>6.07</v>
      </c>
      <c r="FB11">
        <v>6.63</v>
      </c>
      <c r="FK11">
        <v>7.2</v>
      </c>
      <c r="FL11">
        <v>8.33</v>
      </c>
      <c r="FM11">
        <v>8.56</v>
      </c>
      <c r="FN11">
        <v>8.15</v>
      </c>
      <c r="FO11">
        <v>7.05</v>
      </c>
      <c r="FP11">
        <v>7.09</v>
      </c>
      <c r="FQ11">
        <v>5.77</v>
      </c>
      <c r="FR11">
        <v>6.6</v>
      </c>
    </row>
    <row r="12" spans="1:174" ht="19.5" x14ac:dyDescent="0.35">
      <c r="A12" s="9">
        <f t="shared" si="2"/>
        <v>1</v>
      </c>
      <c r="B12" s="9">
        <f t="shared" si="3"/>
        <v>1</v>
      </c>
      <c r="C12" s="9">
        <f t="shared" si="11"/>
        <v>1</v>
      </c>
      <c r="D12" s="9">
        <f t="shared" si="4"/>
        <v>1</v>
      </c>
      <c r="E12" s="9">
        <f t="shared" si="5"/>
        <v>1</v>
      </c>
      <c r="F12" s="68" t="s">
        <v>42</v>
      </c>
      <c r="G12" s="68" t="s">
        <v>63</v>
      </c>
      <c r="H12" s="7">
        <v>1</v>
      </c>
      <c r="I12" s="66" t="s">
        <v>49</v>
      </c>
      <c r="J12" s="66">
        <v>547000</v>
      </c>
      <c r="K12" s="66" t="s">
        <v>75</v>
      </c>
      <c r="L12" s="66" t="s">
        <v>46</v>
      </c>
      <c r="M12" s="66" t="s">
        <v>56</v>
      </c>
      <c r="N12" s="64">
        <v>6.96</v>
      </c>
      <c r="O12" s="65">
        <v>7.74</v>
      </c>
      <c r="P12" s="54">
        <v>8.0500000000000007</v>
      </c>
      <c r="Q12" s="65">
        <v>7.63</v>
      </c>
      <c r="R12" s="65">
        <v>6.8</v>
      </c>
      <c r="S12" s="65">
        <v>6.49</v>
      </c>
      <c r="T12" s="50">
        <v>6.04</v>
      </c>
      <c r="U12" s="50">
        <v>6.76</v>
      </c>
      <c r="V12" s="30"/>
      <c r="AD12" s="64">
        <v>6.88</v>
      </c>
      <c r="AE12" s="65">
        <v>7.48</v>
      </c>
      <c r="AF12" s="65">
        <v>7.95</v>
      </c>
      <c r="AG12" s="65">
        <v>7.62</v>
      </c>
      <c r="AH12" s="65">
        <v>6.71</v>
      </c>
      <c r="AI12" s="65">
        <v>6.42</v>
      </c>
      <c r="AJ12" s="50">
        <v>6.08</v>
      </c>
      <c r="AK12" s="50">
        <v>6.39</v>
      </c>
      <c r="AL12" s="30"/>
      <c r="AT12" s="29">
        <f t="shared" si="6"/>
        <v>0.08</v>
      </c>
      <c r="AU12" s="29">
        <f t="shared" si="6"/>
        <v>0.26</v>
      </c>
      <c r="AV12" s="29">
        <f t="shared" si="6"/>
        <v>0.1</v>
      </c>
      <c r="AW12" s="29">
        <f t="shared" si="6"/>
        <v>0.01</v>
      </c>
      <c r="AX12" s="29">
        <f t="shared" si="6"/>
        <v>0.09</v>
      </c>
      <c r="AY12" s="29">
        <f t="shared" si="6"/>
        <v>7.0000000000000007E-2</v>
      </c>
      <c r="AZ12" s="29">
        <f t="shared" si="6"/>
        <v>-0.04</v>
      </c>
      <c r="BA12" s="29">
        <f t="shared" si="6"/>
        <v>0.37</v>
      </c>
      <c r="BB12" s="30"/>
      <c r="BJ12" s="29">
        <f t="shared" si="12"/>
        <v>6.96</v>
      </c>
      <c r="BK12" s="29">
        <f t="shared" si="7"/>
        <v>7.74</v>
      </c>
      <c r="BL12" s="29">
        <f t="shared" si="7"/>
        <v>8.0500000000000007</v>
      </c>
      <c r="BM12" s="29">
        <f t="shared" si="7"/>
        <v>7.63</v>
      </c>
      <c r="BN12" s="29">
        <f t="shared" si="7"/>
        <v>6.8</v>
      </c>
      <c r="BO12" s="29">
        <f t="shared" si="8"/>
        <v>6.49</v>
      </c>
      <c r="BP12" s="29">
        <f t="shared" si="9"/>
        <v>6.04</v>
      </c>
      <c r="BQ12" s="29">
        <f t="shared" si="9"/>
        <v>6.76</v>
      </c>
      <c r="BR12" s="30"/>
      <c r="BZ12" s="29">
        <f t="shared" si="10"/>
        <v>0.08</v>
      </c>
      <c r="CA12" s="29">
        <f t="shared" si="10"/>
        <v>0.26</v>
      </c>
      <c r="CB12" s="29">
        <f t="shared" si="10"/>
        <v>0.1</v>
      </c>
      <c r="CC12" s="29">
        <f t="shared" si="10"/>
        <v>0.01</v>
      </c>
      <c r="CD12" s="29">
        <f t="shared" si="10"/>
        <v>0.09</v>
      </c>
      <c r="CE12" s="29">
        <f t="shared" si="10"/>
        <v>7.0000000000000007E-2</v>
      </c>
      <c r="CF12" s="29">
        <f t="shared" si="10"/>
        <v>-0.04</v>
      </c>
      <c r="CG12" s="29">
        <f t="shared" si="10"/>
        <v>0.37</v>
      </c>
      <c r="CH12" s="30"/>
      <c r="CP12" s="28">
        <f>IFERROR(IF($E12=1,RANK(BJ12,BJ:BJ,1)+COUNTIF(BJ$4:BJ12,BJ12)-1,"-"),"-")</f>
        <v>2</v>
      </c>
      <c r="CQ12" s="28">
        <f>IFERROR(IF($E12=1,RANK(BK12,BK:BK,1)+COUNTIF(BK$4:BK12,BK12)-1,"-"),"-")</f>
        <v>4</v>
      </c>
      <c r="CR12" s="28">
        <f>IFERROR(IF($E12=1,RANK(BL12,BL:BL,1)+COUNTIF(BL$4:BL12,BL12)-1,"-"),"-")</f>
        <v>2</v>
      </c>
      <c r="CS12" s="28">
        <f>IFERROR(IF($E12=1,RANK(BM12,BM:BM,1)+COUNTIF(BM$4:BM12,BM12)-1,"-"),"-")</f>
        <v>5</v>
      </c>
      <c r="CT12" s="28">
        <f>IFERROR(IF($E12=1,RANK(BN12,BN:BN,1)+COUNTIF(BN$4:BN12,BN12)-1,"-"),"-")</f>
        <v>1</v>
      </c>
      <c r="CU12" s="28">
        <f>IFERROR(IF($E12=1,RANK(BO12,BO:BO,1)+COUNTIF(BO$4:BO12,BO12)-1,"-"),"-")</f>
        <v>4</v>
      </c>
      <c r="CV12" s="28">
        <f>IFERROR(IF($E12=1,RANK(BP12,BP:BP,1)+COUNTIF(BP$4:BP12,BP12)-1,"-"),"-")</f>
        <v>20</v>
      </c>
      <c r="CW12" s="28">
        <f>IFERROR(IF($E12=1,RANK(BQ12,BQ:BQ,1)+COUNTIF(BQ$4:BQ12,BQ12)-1,"-"),"-")</f>
        <v>19</v>
      </c>
      <c r="CX12" s="30"/>
      <c r="DF12" s="28">
        <f>IFERROR(IF($E12=1,RANK(BZ12,BZ:BZ,1)+COUNTIF(BZ$3:BZ11,BZ12),"-"),"-")</f>
        <v>51</v>
      </c>
      <c r="DG12" s="28">
        <f>IFERROR(IF($E12=1,RANK(CA12,CA:CA,1)+COUNTIF(CA$3:CA11,CA12),"-"),"-")</f>
        <v>76</v>
      </c>
      <c r="DH12" s="28">
        <f>IFERROR(IF($E12=1,RANK(CB12,CB:CB,1)+COUNTIF(CB$3:CB11,CB12),"-"),"-")</f>
        <v>58</v>
      </c>
      <c r="DI12" s="28">
        <f>IFERROR(IF($E12=1,RANK(CC12,CC:CC,1)+COUNTIF(CC$3:CC11,CC12),"-"),"-")</f>
        <v>46</v>
      </c>
      <c r="DJ12" s="28">
        <f>IFERROR(IF($E12=1,RANK(CD12,CD:CD,1)+COUNTIF(CD$3:CD11,CD12),"-"),"-")</f>
        <v>47</v>
      </c>
      <c r="DK12" s="28">
        <f>IFERROR(IF($E12=1,RANK(CE12,CE:CE,1)+COUNTIF(CE$3:CE11,CE12),"-"),"-")</f>
        <v>46</v>
      </c>
      <c r="DL12" s="28">
        <f>IFERROR(IF($E12=1,RANK(CF12,CF:CF,1)+COUNTIF(CF$3:CF11,CF12),"-"),"-")</f>
        <v>36</v>
      </c>
      <c r="DM12" s="28">
        <f>IFERROR(IF($E12=1,RANK(CG12,CG:CG,1)+COUNTIF(CG$3:CG11,CG12),"-"),"-")</f>
        <v>71</v>
      </c>
      <c r="DN12" s="6"/>
      <c r="DO12" s="28" t="str">
        <f>IFERROR(IF($E12=1,RANK(CI12,CI:CI,1)+COUNTIF(CI$4:CI12,CI12)-1,"-"),"-")</f>
        <v>-</v>
      </c>
      <c r="DP12" s="28" t="str">
        <f>IFERROR(IF($E12=1,RANK(CJ12,CJ:CJ,1)+COUNTIF(CJ$4:CJ12,CJ12)-1,"-"),"-")</f>
        <v>-</v>
      </c>
      <c r="DQ12" s="28" t="str">
        <f>IFERROR(IF($E12=1,RANK(CK12,CK:CK,1)+COUNTIF(CK$4:CK12,CK12)-1,"-"),"-")</f>
        <v>-</v>
      </c>
      <c r="DR12" s="28" t="str">
        <f>IFERROR(IF($E12=1,RANK(CL12,CL:CL,1)+COUNTIF(CL$4:CL12,CL12)-1,"-"),"-")</f>
        <v>-</v>
      </c>
      <c r="DS12" s="28" t="str">
        <f>IFERROR(IF($E12=1,RANK(CM12,CM:CM,1)+COUNTIF(CM$4:CM12,CM12)-1,"-"),"-")</f>
        <v>-</v>
      </c>
      <c r="DT12" s="28" t="str">
        <f>IFERROR(IF($E12=1,RANK(CN12,CN:CN,1)+COUNTIF(CN$4:CN12,CN12)-1,"-"),"-")</f>
        <v>-</v>
      </c>
      <c r="DU12">
        <f>DU11+1</f>
        <v>3</v>
      </c>
      <c r="DV12" s="34">
        <f>DV11-1</f>
        <v>98</v>
      </c>
      <c r="DW12" s="33" t="str">
        <f>IFERROR(INDEX($A:$DD,IF($EI$4="Entrants",MATCH($DU12,$CP:$CP,0),MATCH($DU12,$CY:$CY,0)),11),"")</f>
        <v>SOISSONS</v>
      </c>
      <c r="DX12" s="31">
        <f>IFERROR(INDEX($A:$DD,IF($EI$4="Entrants",MATCH($DU12,$CP:$CP,0),MATCH($DU12,$CY:$CY,0)),IF($EI$4="Entrants",62,21)),"")</f>
        <v>7.09</v>
      </c>
      <c r="DY12">
        <f>DY11+1</f>
        <v>3</v>
      </c>
      <c r="DZ12" s="34">
        <f>MAX(DZ11-1,0)</f>
        <v>97</v>
      </c>
      <c r="EA12" s="33" t="str">
        <f>IFERROR(INDEX($A:$DT,IF($EI$4="Entrants",MATCH($DY12,$DF:$DF,0),MATCH($DY12,$DO:$DO,0)),11),"")</f>
        <v>PARIS GARE DE L'EST</v>
      </c>
      <c r="EB12" s="61">
        <f>IFERROR(INDEX($A:$DT,IF($EI$4="Entrants",MATCH($DY12,$DF:$DF,0),MATCH($DY12,$DO:$DO,0)),IF($EI$4="Entrants",78,49)),"")</f>
        <v>-0.33</v>
      </c>
      <c r="EC12" s="32">
        <f>IFERROR(INDEX($A:$DT,IF($EI$4="Entrants",MATCH($DY12,$DF:$DF,0),MATCH($DY12,$DO:$DO,0)),IF($EI$4="Entrants",62,21)),"")</f>
        <v>7.37</v>
      </c>
      <c r="ED12" s="31">
        <f>IFERROR(IF(EB12&gt;0,"+"&amp;ROUND(EB12,2),ROUND(EB12,2)),"")</f>
        <v>-0.33</v>
      </c>
      <c r="EG12" s="9" t="s">
        <v>76</v>
      </c>
      <c r="EH12" s="9"/>
      <c r="EI12" s="9"/>
      <c r="EJ12" s="68" t="str">
        <f t="shared" si="13"/>
        <v>Auvergne</v>
      </c>
      <c r="EK12">
        <v>6</v>
      </c>
      <c r="EN12" s="68" t="s">
        <v>77</v>
      </c>
      <c r="EO12" s="68" t="s">
        <v>57</v>
      </c>
      <c r="EP12">
        <f t="shared" si="14"/>
        <v>1</v>
      </c>
      <c r="EQ12">
        <f>IF(EP12=1,SUM(EP$6:EP12),0)</f>
        <v>6</v>
      </c>
      <c r="EU12">
        <v>7.01</v>
      </c>
      <c r="EV12">
        <v>7.88</v>
      </c>
      <c r="EW12">
        <v>8.08</v>
      </c>
      <c r="EX12">
        <v>8</v>
      </c>
      <c r="EY12">
        <v>7.26</v>
      </c>
      <c r="EZ12">
        <v>6.98</v>
      </c>
      <c r="FA12">
        <v>5.98</v>
      </c>
      <c r="FB12">
        <v>6.12</v>
      </c>
      <c r="FK12">
        <v>6.98</v>
      </c>
      <c r="FL12">
        <v>7.76</v>
      </c>
      <c r="FM12">
        <v>8.07</v>
      </c>
      <c r="FN12">
        <v>7.72</v>
      </c>
      <c r="FO12">
        <v>6.86</v>
      </c>
      <c r="FP12">
        <v>6.92</v>
      </c>
      <c r="FQ12">
        <v>5.95</v>
      </c>
      <c r="FR12">
        <v>6.16</v>
      </c>
    </row>
    <row r="13" spans="1:174" ht="19.5" x14ac:dyDescent="0.35">
      <c r="A13" s="9">
        <f t="shared" si="2"/>
        <v>1</v>
      </c>
      <c r="B13" s="9">
        <f t="shared" si="3"/>
        <v>1</v>
      </c>
      <c r="C13" s="9">
        <f t="shared" si="11"/>
        <v>1</v>
      </c>
      <c r="D13" s="9">
        <f t="shared" si="4"/>
        <v>1</v>
      </c>
      <c r="E13" s="9">
        <f t="shared" si="5"/>
        <v>1</v>
      </c>
      <c r="F13" s="68" t="s">
        <v>42</v>
      </c>
      <c r="G13" s="68" t="s">
        <v>63</v>
      </c>
      <c r="H13" s="7">
        <v>1</v>
      </c>
      <c r="I13" s="66" t="s">
        <v>78</v>
      </c>
      <c r="J13" s="66">
        <v>686667</v>
      </c>
      <c r="K13" s="66" t="s">
        <v>79</v>
      </c>
      <c r="L13" s="66" t="s">
        <v>46</v>
      </c>
      <c r="M13" s="66" t="s">
        <v>47</v>
      </c>
      <c r="N13" s="64">
        <v>7.4</v>
      </c>
      <c r="O13" s="54">
        <v>8.32</v>
      </c>
      <c r="P13" s="54">
        <v>8.6</v>
      </c>
      <c r="Q13" s="54">
        <v>8.0299999999999994</v>
      </c>
      <c r="R13" s="65">
        <v>7.48</v>
      </c>
      <c r="S13" s="65">
        <v>7.07</v>
      </c>
      <c r="T13" s="50">
        <v>6.07</v>
      </c>
      <c r="U13" s="50">
        <v>7.05</v>
      </c>
      <c r="V13" s="30"/>
      <c r="AD13" s="64">
        <v>7.61</v>
      </c>
      <c r="AE13" s="70">
        <v>8.36</v>
      </c>
      <c r="AF13" s="70">
        <v>8.5399999999999991</v>
      </c>
      <c r="AG13" s="70">
        <v>8.3000000000000007</v>
      </c>
      <c r="AH13" s="65">
        <v>7.7</v>
      </c>
      <c r="AI13" s="65">
        <v>7.32</v>
      </c>
      <c r="AJ13" s="50">
        <v>6.26</v>
      </c>
      <c r="AK13" s="50">
        <v>6.76</v>
      </c>
      <c r="AL13" s="30"/>
      <c r="AT13" s="29">
        <f t="shared" si="6"/>
        <v>-0.21</v>
      </c>
      <c r="AU13" s="29">
        <f t="shared" si="6"/>
        <v>-0.04</v>
      </c>
      <c r="AV13" s="29">
        <f t="shared" si="6"/>
        <v>0.06</v>
      </c>
      <c r="AW13" s="29">
        <f t="shared" si="6"/>
        <v>-0.27</v>
      </c>
      <c r="AX13" s="29">
        <f t="shared" si="6"/>
        <v>-0.22</v>
      </c>
      <c r="AY13" s="29">
        <f t="shared" si="6"/>
        <v>-0.25</v>
      </c>
      <c r="AZ13" s="29">
        <f t="shared" si="6"/>
        <v>-0.19</v>
      </c>
      <c r="BA13" s="29">
        <f t="shared" si="6"/>
        <v>0.28999999999999998</v>
      </c>
      <c r="BB13" s="30"/>
      <c r="BJ13" s="29">
        <f t="shared" si="12"/>
        <v>7.4</v>
      </c>
      <c r="BK13" s="29">
        <f t="shared" si="7"/>
        <v>8.32</v>
      </c>
      <c r="BL13" s="29">
        <f t="shared" si="7"/>
        <v>8.6</v>
      </c>
      <c r="BM13" s="29">
        <f t="shared" si="7"/>
        <v>8.0299999999999994</v>
      </c>
      <c r="BN13" s="29">
        <f t="shared" si="7"/>
        <v>7.48</v>
      </c>
      <c r="BO13" s="29">
        <f t="shared" si="8"/>
        <v>7.07</v>
      </c>
      <c r="BP13" s="29">
        <f t="shared" si="9"/>
        <v>6.07</v>
      </c>
      <c r="BQ13" s="29">
        <f t="shared" si="9"/>
        <v>7.05</v>
      </c>
      <c r="BR13" s="30"/>
      <c r="BZ13" s="29">
        <f t="shared" si="10"/>
        <v>-0.21</v>
      </c>
      <c r="CA13" s="29">
        <f t="shared" si="10"/>
        <v>-0.04</v>
      </c>
      <c r="CB13" s="29">
        <f t="shared" si="10"/>
        <v>0.06</v>
      </c>
      <c r="CC13" s="29">
        <f t="shared" si="10"/>
        <v>-0.27</v>
      </c>
      <c r="CD13" s="29">
        <f t="shared" si="10"/>
        <v>-0.22</v>
      </c>
      <c r="CE13" s="29">
        <f t="shared" si="10"/>
        <v>-0.25</v>
      </c>
      <c r="CF13" s="29">
        <f t="shared" si="10"/>
        <v>-0.19</v>
      </c>
      <c r="CG13" s="29">
        <f t="shared" si="10"/>
        <v>0.28999999999999998</v>
      </c>
      <c r="CH13" s="30"/>
      <c r="CP13" s="28">
        <f>IFERROR(IF($E13=1,RANK(BJ13,BJ:BJ,1)+COUNTIF(BJ$4:BJ13,BJ13)-1,"-"),"-")</f>
        <v>13</v>
      </c>
      <c r="CQ13" s="28">
        <f>IFERROR(IF($E13=1,RANK(BK13,BK:BK,1)+COUNTIF(BK$4:BK13,BK13)-1,"-"),"-")</f>
        <v>31</v>
      </c>
      <c r="CR13" s="28">
        <f>IFERROR(IF($E13=1,RANK(BL13,BL:BL,1)+COUNTIF(BL$4:BL13,BL13)-1,"-"),"-")</f>
        <v>23</v>
      </c>
      <c r="CS13" s="28">
        <f>IFERROR(IF($E13=1,RANK(BM13,BM:BM,1)+COUNTIF(BM$4:BM13,BM13)-1,"-"),"-")</f>
        <v>21</v>
      </c>
      <c r="CT13" s="28">
        <f>IFERROR(IF($E13=1,RANK(BN13,BN:BN,1)+COUNTIF(BN$4:BN13,BN13)-1,"-"),"-")</f>
        <v>16</v>
      </c>
      <c r="CU13" s="28">
        <f>IFERROR(IF($E13=1,RANK(BO13,BO:BO,1)+COUNTIF(BO$4:BO13,BO13)-1,"-"),"-")</f>
        <v>16</v>
      </c>
      <c r="CV13" s="28">
        <f>IFERROR(IF($E13=1,RANK(BP13,BP:BP,1)+COUNTIF(BP$4:BP13,BP13)-1,"-"),"-")</f>
        <v>22</v>
      </c>
      <c r="CW13" s="28">
        <f>IFERROR(IF($E13=1,RANK(BQ13,BQ:BQ,1)+COUNTIF(BQ$4:BQ13,BQ13)-1,"-"),"-")</f>
        <v>41</v>
      </c>
      <c r="CX13" s="30"/>
      <c r="DF13" s="28">
        <f>IFERROR(IF($E13=1,RANK(BZ13,BZ:BZ,1)+COUNTIF(BZ$3:BZ12,BZ13),"-"),"-")</f>
        <v>12</v>
      </c>
      <c r="DG13" s="28">
        <f>IFERROR(IF($E13=1,RANK(CA13,CA:CA,1)+COUNTIF(CA$3:CA12,CA13),"-"),"-")</f>
        <v>25</v>
      </c>
      <c r="DH13" s="28">
        <f>IFERROR(IF($E13=1,RANK(CB13,CB:CB,1)+COUNTIF(CB$3:CB12,CB13),"-"),"-")</f>
        <v>50</v>
      </c>
      <c r="DI13" s="28">
        <f>IFERROR(IF($E13=1,RANK(CC13,CC:CC,1)+COUNTIF(CC$3:CC12,CC13),"-"),"-")</f>
        <v>10</v>
      </c>
      <c r="DJ13" s="28">
        <f>IFERROR(IF($E13=1,RANK(CD13,CD:CD,1)+COUNTIF(CD$3:CD12,CD13),"-"),"-")</f>
        <v>15</v>
      </c>
      <c r="DK13" s="28">
        <f>IFERROR(IF($E13=1,RANK(CE13,CE:CE,1)+COUNTIF(CE$3:CE12,CE13),"-"),"-")</f>
        <v>16</v>
      </c>
      <c r="DL13" s="28">
        <f>IFERROR(IF($E13=1,RANK(CF13,CF:CF,1)+COUNTIF(CF$3:CF12,CF13),"-"),"-")</f>
        <v>25</v>
      </c>
      <c r="DM13" s="28">
        <f>IFERROR(IF($E13=1,RANK(CG13,CG:CG,1)+COUNTIF(CG$3:CG12,CG13),"-"),"-")</f>
        <v>67</v>
      </c>
      <c r="DN13" s="6"/>
      <c r="DO13" s="28" t="str">
        <f>IFERROR(IF($E13=1,RANK(CI13,CI:CI,1)+COUNTIF(CI$4:CI13,CI13)-1,"-"),"-")</f>
        <v>-</v>
      </c>
      <c r="DP13" s="28" t="str">
        <f>IFERROR(IF($E13=1,RANK(CJ13,CJ:CJ,1)+COUNTIF(CJ$4:CJ13,CJ13)-1,"-"),"-")</f>
        <v>-</v>
      </c>
      <c r="DQ13" s="28" t="str">
        <f>IFERROR(IF($E13=1,RANK(CK13,CK:CK,1)+COUNTIF(CK$4:CK13,CK13)-1,"-"),"-")</f>
        <v>-</v>
      </c>
      <c r="DR13" s="28" t="str">
        <f>IFERROR(IF($E13=1,RANK(CL13,CL:CL,1)+COUNTIF(CL$4:CL13,CL13)-1,"-"),"-")</f>
        <v>-</v>
      </c>
      <c r="DS13" s="28" t="str">
        <f>IFERROR(IF($E13=1,RANK(CM13,CM:CM,1)+COUNTIF(CM$4:CM13,CM13)-1,"-"),"-")</f>
        <v>-</v>
      </c>
      <c r="DT13" s="28" t="str">
        <f>IFERROR(IF($E13=1,RANK(CN13,CN:CN,1)+COUNTIF(CN$4:CN13,CN13)-1,"-"),"-")</f>
        <v>-</v>
      </c>
      <c r="DU13">
        <f>DU12+1</f>
        <v>4</v>
      </c>
      <c r="DV13" s="34">
        <f>DV12-1</f>
        <v>97</v>
      </c>
      <c r="DW13" s="33" t="str">
        <f>IFERROR(INDEX($A:$DD,IF($EI$4="Entrants",MATCH($DU13,$CP:$CP,0),MATCH($DU13,$CY:$CY,0)),11),"")</f>
        <v>PARIS GARE DU NORD (GARE A)</v>
      </c>
      <c r="DX13" s="31">
        <f>IFERROR(INDEX($A:$DD,IF($EI$4="Entrants",MATCH($DU13,$CP:$CP,0),MATCH($DU13,$CY:$CY,0)),IF($EI$4="Entrants",62,21)),"")</f>
        <v>7.16</v>
      </c>
      <c r="DY13">
        <f>DY12+1</f>
        <v>4</v>
      </c>
      <c r="DZ13" s="34">
        <f>MAX(DZ12-1,0)</f>
        <v>96</v>
      </c>
      <c r="EA13" s="33" t="str">
        <f>IFERROR(INDEX($A:$DT,IF($EI$4="Entrants",MATCH($DY13,$DF:$DF,0),MATCH($DY13,$DO:$DO,0)),11),"")</f>
        <v>VALENCE TGV RHONE ALPES SUD</v>
      </c>
      <c r="EB13" s="61">
        <f>IFERROR(INDEX($A:$DT,IF($EI$4="Entrants",MATCH($DY13,$DF:$DF,0),MATCH($DY13,$DO:$DO,0)),IF($EI$4="Entrants",78,49)),"")</f>
        <v>-0.28999999999999998</v>
      </c>
      <c r="EC13" s="32">
        <f>IFERROR(INDEX($A:$DT,IF($EI$4="Entrants",MATCH($DY13,$DF:$DF,0),MATCH($DY13,$DO:$DO,0)),IF($EI$4="Entrants",62,21)),"")</f>
        <v>7.99</v>
      </c>
      <c r="ED13" s="31">
        <f>IFERROR(IF(EB13&gt;0,"+"&amp;ROUND(EB13,2),ROUND(EB13,2)),"")</f>
        <v>-0.28999999999999998</v>
      </c>
      <c r="EG13" s="68" t="s">
        <v>80</v>
      </c>
      <c r="EH13" s="9"/>
      <c r="EI13" s="9"/>
      <c r="EJ13" s="68" t="str">
        <f t="shared" si="13"/>
        <v>Pays de la Loire</v>
      </c>
      <c r="EK13">
        <v>7</v>
      </c>
      <c r="EN13" s="68" t="s">
        <v>81</v>
      </c>
      <c r="EO13" s="68" t="s">
        <v>61</v>
      </c>
      <c r="EP13">
        <f t="shared" si="14"/>
        <v>1</v>
      </c>
      <c r="EQ13">
        <f>IF(EP13=1,SUM(EP$6:EP13),0)</f>
        <v>7</v>
      </c>
      <c r="EU13">
        <v>7.03</v>
      </c>
      <c r="EV13">
        <v>7.93</v>
      </c>
      <c r="EW13">
        <v>8.5399999999999991</v>
      </c>
      <c r="EX13">
        <v>8.0399999999999991</v>
      </c>
      <c r="EY13">
        <v>7.41</v>
      </c>
      <c r="EZ13">
        <v>6.86</v>
      </c>
      <c r="FA13">
        <v>5.96</v>
      </c>
      <c r="FB13">
        <v>6.44</v>
      </c>
      <c r="FK13">
        <v>7.83</v>
      </c>
      <c r="FL13">
        <v>8.2799999999999994</v>
      </c>
      <c r="FM13">
        <v>8.7100000000000009</v>
      </c>
      <c r="FN13">
        <v>8.51</v>
      </c>
      <c r="FO13">
        <v>7.5</v>
      </c>
      <c r="FP13">
        <v>6.9</v>
      </c>
      <c r="FQ13">
        <v>5.63</v>
      </c>
      <c r="FR13">
        <v>6.1</v>
      </c>
    </row>
    <row r="14" spans="1:174" ht="19.5" x14ac:dyDescent="0.35">
      <c r="A14" s="9">
        <f t="shared" si="2"/>
        <v>1</v>
      </c>
      <c r="B14" s="9">
        <f t="shared" si="3"/>
        <v>1</v>
      </c>
      <c r="C14" s="9" t="str">
        <f t="shared" si="11"/>
        <v/>
      </c>
      <c r="D14" s="9">
        <f t="shared" si="4"/>
        <v>1</v>
      </c>
      <c r="E14" s="9">
        <f t="shared" si="5"/>
        <v>0</v>
      </c>
      <c r="F14" s="9" t="s">
        <v>57</v>
      </c>
      <c r="G14" s="9" t="s">
        <v>68</v>
      </c>
      <c r="H14" s="7" t="s">
        <v>82</v>
      </c>
      <c r="I14" s="66" t="s">
        <v>78</v>
      </c>
      <c r="J14" s="66">
        <v>741132</v>
      </c>
      <c r="K14" s="66" t="s">
        <v>83</v>
      </c>
      <c r="L14" s="66" t="s">
        <v>46</v>
      </c>
      <c r="M14" s="66" t="s">
        <v>47</v>
      </c>
      <c r="N14" s="54">
        <v>8.2100000000000009</v>
      </c>
      <c r="O14" s="54">
        <v>8.5299999999999994</v>
      </c>
      <c r="P14" s="54">
        <v>8.84</v>
      </c>
      <c r="Q14" s="54">
        <v>8.7200000000000006</v>
      </c>
      <c r="R14" s="54">
        <v>8.6199999999999992</v>
      </c>
      <c r="S14" s="65">
        <v>7.82</v>
      </c>
      <c r="T14" s="50">
        <v>6.34</v>
      </c>
      <c r="U14" s="50">
        <v>7.69</v>
      </c>
      <c r="V14" s="30"/>
      <c r="AD14" s="60" t="s">
        <v>84</v>
      </c>
      <c r="AE14" s="60" t="s">
        <v>84</v>
      </c>
      <c r="AF14" s="60" t="s">
        <v>84</v>
      </c>
      <c r="AG14" s="60" t="s">
        <v>84</v>
      </c>
      <c r="AH14" s="60" t="s">
        <v>84</v>
      </c>
      <c r="AI14" s="60" t="s">
        <v>84</v>
      </c>
      <c r="AJ14" s="27" t="s">
        <v>84</v>
      </c>
      <c r="AK14" s="27" t="s">
        <v>84</v>
      </c>
      <c r="AL14" s="30"/>
      <c r="AT14" s="29" t="str">
        <f t="shared" si="6"/>
        <v>-</v>
      </c>
      <c r="AU14" s="29" t="str">
        <f t="shared" si="6"/>
        <v>-</v>
      </c>
      <c r="AV14" s="29" t="str">
        <f t="shared" si="6"/>
        <v>-</v>
      </c>
      <c r="AW14" s="29" t="str">
        <f t="shared" si="6"/>
        <v>-</v>
      </c>
      <c r="AX14" s="29" t="str">
        <f t="shared" si="6"/>
        <v>-</v>
      </c>
      <c r="AY14" s="29" t="str">
        <f t="shared" si="6"/>
        <v>-</v>
      </c>
      <c r="AZ14" s="29" t="str">
        <f t="shared" si="6"/>
        <v>-</v>
      </c>
      <c r="BA14" s="29" t="str">
        <f t="shared" si="6"/>
        <v>-</v>
      </c>
      <c r="BB14" s="30"/>
      <c r="BJ14" s="29" t="str">
        <f t="shared" si="12"/>
        <v>-</v>
      </c>
      <c r="BK14" s="29" t="str">
        <f t="shared" si="7"/>
        <v>-</v>
      </c>
      <c r="BL14" s="29" t="str">
        <f t="shared" si="7"/>
        <v>-</v>
      </c>
      <c r="BM14" s="29" t="str">
        <f t="shared" si="7"/>
        <v>-</v>
      </c>
      <c r="BN14" s="29" t="str">
        <f t="shared" si="7"/>
        <v>-</v>
      </c>
      <c r="BO14" s="29" t="str">
        <f t="shared" si="8"/>
        <v>-</v>
      </c>
      <c r="BP14" s="29" t="str">
        <f t="shared" si="9"/>
        <v>-</v>
      </c>
      <c r="BQ14" s="29" t="str">
        <f t="shared" si="9"/>
        <v>-</v>
      </c>
      <c r="BR14" s="30"/>
      <c r="BZ14" s="29" t="str">
        <f t="shared" si="10"/>
        <v>-</v>
      </c>
      <c r="CA14" s="29" t="str">
        <f t="shared" si="10"/>
        <v>-</v>
      </c>
      <c r="CB14" s="29" t="str">
        <f t="shared" si="10"/>
        <v>-</v>
      </c>
      <c r="CC14" s="29" t="str">
        <f t="shared" si="10"/>
        <v>-</v>
      </c>
      <c r="CD14" s="29" t="str">
        <f t="shared" si="10"/>
        <v>-</v>
      </c>
      <c r="CE14" s="29" t="str">
        <f t="shared" si="10"/>
        <v>-</v>
      </c>
      <c r="CF14" s="29" t="str">
        <f t="shared" si="10"/>
        <v>-</v>
      </c>
      <c r="CG14" s="29" t="str">
        <f t="shared" si="10"/>
        <v>-</v>
      </c>
      <c r="CH14" s="30"/>
      <c r="CP14" s="28" t="str">
        <f>IFERROR(IF($E14=1,RANK(BJ14,BJ:BJ,1)+COUNTIF(BJ$4:BJ14,BJ14)-1,"-"),"-")</f>
        <v>-</v>
      </c>
      <c r="CQ14" s="28" t="str">
        <f>IFERROR(IF($E14=1,RANK(BK14,BK:BK,1)+COUNTIF(BK$4:BK14,BK14)-1,"-"),"-")</f>
        <v>-</v>
      </c>
      <c r="CR14" s="28" t="str">
        <f>IFERROR(IF($E14=1,RANK(BL14,BL:BL,1)+COUNTIF(BL$4:BL14,BL14)-1,"-"),"-")</f>
        <v>-</v>
      </c>
      <c r="CS14" s="28" t="str">
        <f>IFERROR(IF($E14=1,RANK(BM14,BM:BM,1)+COUNTIF(BM$4:BM14,BM14)-1,"-"),"-")</f>
        <v>-</v>
      </c>
      <c r="CT14" s="28" t="str">
        <f>IFERROR(IF($E14=1,RANK(BN14,BN:BN,1)+COUNTIF(BN$4:BN14,BN14)-1,"-"),"-")</f>
        <v>-</v>
      </c>
      <c r="CU14" s="28" t="str">
        <f>IFERROR(IF($E14=1,RANK(BO14,BO:BO,1)+COUNTIF(BO$4:BO14,BO14)-1,"-"),"-")</f>
        <v>-</v>
      </c>
      <c r="CV14" s="28" t="str">
        <f>IFERROR(IF($E14=1,RANK(BP14,BP:BP,1)+COUNTIF(BP$4:BP14,BP14)-1,"-"),"-")</f>
        <v>-</v>
      </c>
      <c r="CW14" s="28" t="str">
        <f>IFERROR(IF($E14=1,RANK(BQ14,BQ:BQ,1)+COUNTIF(BQ$4:BQ14,BQ14)-1,"-"),"-")</f>
        <v>-</v>
      </c>
      <c r="CX14" s="30"/>
      <c r="DF14" s="28" t="str">
        <f>IFERROR(IF($E14=1,RANK(BZ14,BZ:BZ,1)+COUNTIF(BZ$3:BZ13,BZ14),"-"),"-")</f>
        <v>-</v>
      </c>
      <c r="DG14" s="28" t="str">
        <f>IFERROR(IF($E14=1,RANK(CA14,CA:CA,1)+COUNTIF(CA$3:CA13,CA14),"-"),"-")</f>
        <v>-</v>
      </c>
      <c r="DH14" s="28" t="str">
        <f>IFERROR(IF($E14=1,RANK(CB14,CB:CB,1)+COUNTIF(CB$3:CB13,CB14),"-"),"-")</f>
        <v>-</v>
      </c>
      <c r="DI14" s="28" t="str">
        <f>IFERROR(IF($E14=1,RANK(CC14,CC:CC,1)+COUNTIF(CC$3:CC13,CC14),"-"),"-")</f>
        <v>-</v>
      </c>
      <c r="DJ14" s="28" t="str">
        <f>IFERROR(IF($E14=1,RANK(CD14,CD:CD,1)+COUNTIF(CD$3:CD13,CD14),"-"),"-")</f>
        <v>-</v>
      </c>
      <c r="DK14" s="28" t="str">
        <f>IFERROR(IF($E14=1,RANK(CE14,CE:CE,1)+COUNTIF(CE$3:CE13,CE14),"-"),"-")</f>
        <v>-</v>
      </c>
      <c r="DL14" s="28" t="str">
        <f>IFERROR(IF($E14=1,RANK(CF14,CF:CF,1)+COUNTIF(CF$3:CF13,CF14),"-"),"-")</f>
        <v>-</v>
      </c>
      <c r="DM14" s="28" t="str">
        <f>IFERROR(IF($E14=1,RANK(CG14,CG:CG,1)+COUNTIF(CG$3:CG13,CG14),"-"),"-")</f>
        <v>-</v>
      </c>
      <c r="DN14" s="6"/>
      <c r="DO14" s="28" t="str">
        <f>IFERROR(IF($E14=1,RANK(CI14,CI:CI,1)+COUNTIF(CI$4:CI14,CI14)-1,"-"),"-")</f>
        <v>-</v>
      </c>
      <c r="DP14" s="28" t="str">
        <f>IFERROR(IF($E14=1,RANK(CJ14,CJ:CJ,1)+COUNTIF(CJ$4:CJ14,CJ14)-1,"-"),"-")</f>
        <v>-</v>
      </c>
      <c r="DQ14" s="28" t="str">
        <f>IFERROR(IF($E14=1,RANK(CK14,CK:CK,1)+COUNTIF(CK$4:CK14,CK14)-1,"-"),"-")</f>
        <v>-</v>
      </c>
      <c r="DR14" s="28" t="str">
        <f>IFERROR(IF($E14=1,RANK(CL14,CL:CL,1)+COUNTIF(CL$4:CL14,CL14)-1,"-"),"-")</f>
        <v>-</v>
      </c>
      <c r="DS14" s="28" t="str">
        <f>IFERROR(IF($E14=1,RANK(CM14,CM:CM,1)+COUNTIF(CM$4:CM14,CM14)-1,"-"),"-")</f>
        <v>-</v>
      </c>
      <c r="DT14" s="28" t="str">
        <f>IFERROR(IF($E14=1,RANK(CN14,CN:CN,1)+COUNTIF(CN$4:CN14,CN14)-1,"-"),"-")</f>
        <v>-</v>
      </c>
      <c r="DU14">
        <f>DU13+1</f>
        <v>5</v>
      </c>
      <c r="DV14" s="34">
        <f>DV13-1</f>
        <v>96</v>
      </c>
      <c r="DW14" s="33" t="str">
        <f>IFERROR(INDEX($A:$DD,IF($EI$4="Entrants",MATCH($DU14,$CP:$CP,0),MATCH($DU14,$CY:$CY,0)),11),"")</f>
        <v>PERPIGNAN</v>
      </c>
      <c r="DX14" s="31">
        <f>IFERROR(INDEX($A:$DD,IF($EI$4="Entrants",MATCH($DU14,$CP:$CP,0),MATCH($DU14,$CY:$CY,0)),IF($EI$4="Entrants",62,21)),"")</f>
        <v>7.2</v>
      </c>
      <c r="DY14">
        <f>DY13+1</f>
        <v>5</v>
      </c>
      <c r="DZ14" s="34">
        <f>MAX(DZ13-1,0)</f>
        <v>95</v>
      </c>
      <c r="EA14" s="33" t="str">
        <f>IFERROR(INDEX($A:$DT,IF($EI$4="Entrants",MATCH($DY14,$DF:$DF,0),MATCH($DY14,$DO:$DO,0)),11),"")</f>
        <v>NICE VILLE</v>
      </c>
      <c r="EB14" s="61">
        <f>IFERROR(INDEX($A:$DT,IF($EI$4="Entrants",MATCH($DY14,$DF:$DF,0),MATCH($DY14,$DO:$DO,0)),IF($EI$4="Entrants",78,49)),"")</f>
        <v>-0.28999999999999998</v>
      </c>
      <c r="EC14" s="32">
        <f>IFERROR(INDEX($A:$DT,IF($EI$4="Entrants",MATCH($DY14,$DF:$DF,0),MATCH($DY14,$DO:$DO,0)),IF($EI$4="Entrants",62,21)),"")</f>
        <v>7.55</v>
      </c>
      <c r="ED14" s="31">
        <f>IFERROR(IF(EB14&gt;0,"+"&amp;ROUND(EB14,2),ROUND(EB14,2)),"")</f>
        <v>-0.28999999999999998</v>
      </c>
      <c r="EG14" s="68"/>
      <c r="EJ14" s="68" t="str">
        <f t="shared" si="13"/>
        <v>Bretagne</v>
      </c>
      <c r="EK14">
        <v>8</v>
      </c>
      <c r="EN14" s="68" t="s">
        <v>85</v>
      </c>
      <c r="EO14" s="68" t="s">
        <v>61</v>
      </c>
      <c r="EP14">
        <f t="shared" si="14"/>
        <v>1</v>
      </c>
      <c r="EQ14">
        <f>IF(EP14=1,SUM(EP$6:EP14),0)</f>
        <v>8</v>
      </c>
      <c r="EU14">
        <v>7.96</v>
      </c>
      <c r="EV14">
        <v>8.48</v>
      </c>
      <c r="EW14">
        <v>8.9600000000000009</v>
      </c>
      <c r="EX14">
        <v>8.4</v>
      </c>
      <c r="EY14">
        <v>8.01</v>
      </c>
      <c r="EZ14">
        <v>7.7</v>
      </c>
      <c r="FA14">
        <v>5.0599999999999996</v>
      </c>
      <c r="FB14">
        <v>5.56</v>
      </c>
      <c r="FK14">
        <v>7.82</v>
      </c>
      <c r="FL14">
        <v>8.57</v>
      </c>
      <c r="FM14">
        <v>9</v>
      </c>
      <c r="FN14">
        <v>8.4499999999999993</v>
      </c>
      <c r="FO14">
        <v>7.3</v>
      </c>
      <c r="FP14">
        <v>7.88</v>
      </c>
      <c r="FQ14">
        <v>5.03</v>
      </c>
      <c r="FR14">
        <v>5.43</v>
      </c>
    </row>
    <row r="15" spans="1:174" ht="15.5" x14ac:dyDescent="0.35">
      <c r="A15" s="9">
        <f t="shared" si="2"/>
        <v>1</v>
      </c>
      <c r="B15" s="9">
        <f t="shared" si="3"/>
        <v>1</v>
      </c>
      <c r="C15" s="9">
        <f t="shared" si="11"/>
        <v>1</v>
      </c>
      <c r="D15" s="9">
        <f t="shared" si="4"/>
        <v>1</v>
      </c>
      <c r="E15" s="9">
        <f t="shared" si="5"/>
        <v>1</v>
      </c>
      <c r="F15" s="68" t="s">
        <v>57</v>
      </c>
      <c r="G15" s="68" t="s">
        <v>68</v>
      </c>
      <c r="H15" s="7">
        <v>1</v>
      </c>
      <c r="I15" s="66" t="s">
        <v>78</v>
      </c>
      <c r="J15" s="66">
        <v>746008</v>
      </c>
      <c r="K15" s="66" t="s">
        <v>86</v>
      </c>
      <c r="L15" s="66" t="s">
        <v>46</v>
      </c>
      <c r="M15" s="66" t="s">
        <v>47</v>
      </c>
      <c r="N15" s="65">
        <v>7.75</v>
      </c>
      <c r="O15" s="54">
        <v>8.52</v>
      </c>
      <c r="P15" s="54">
        <v>8.8800000000000008</v>
      </c>
      <c r="Q15" s="65">
        <v>7.93</v>
      </c>
      <c r="R15" s="65">
        <v>7.85</v>
      </c>
      <c r="S15" s="65">
        <v>7.55</v>
      </c>
      <c r="T15" s="50">
        <v>6.26</v>
      </c>
      <c r="U15" s="50">
        <v>7.42</v>
      </c>
      <c r="V15" s="30"/>
      <c r="AD15" s="65">
        <v>7.69</v>
      </c>
      <c r="AE15" s="70">
        <v>8.58</v>
      </c>
      <c r="AF15" s="70">
        <v>8.99</v>
      </c>
      <c r="AG15" s="65">
        <v>7.87</v>
      </c>
      <c r="AH15" s="65">
        <v>7.77</v>
      </c>
      <c r="AI15" s="65">
        <v>7.68</v>
      </c>
      <c r="AJ15" s="14">
        <v>5.94</v>
      </c>
      <c r="AK15" s="50">
        <v>6.81</v>
      </c>
      <c r="AL15" s="30"/>
      <c r="AT15" s="29">
        <f t="shared" si="6"/>
        <v>0.06</v>
      </c>
      <c r="AU15" s="29">
        <f t="shared" si="6"/>
        <v>-0.06</v>
      </c>
      <c r="AV15" s="29">
        <f t="shared" si="6"/>
        <v>-0.11</v>
      </c>
      <c r="AW15" s="29">
        <f t="shared" si="6"/>
        <v>0.06</v>
      </c>
      <c r="AX15" s="29">
        <f t="shared" si="6"/>
        <v>0.08</v>
      </c>
      <c r="AY15" s="29">
        <f t="shared" si="6"/>
        <v>-0.13</v>
      </c>
      <c r="AZ15" s="29">
        <f t="shared" si="6"/>
        <v>0.32</v>
      </c>
      <c r="BA15" s="29">
        <f t="shared" si="6"/>
        <v>0.61</v>
      </c>
      <c r="BB15" s="30"/>
      <c r="BJ15" s="29">
        <f t="shared" si="12"/>
        <v>7.75</v>
      </c>
      <c r="BK15" s="29">
        <f t="shared" si="7"/>
        <v>8.52</v>
      </c>
      <c r="BL15" s="29">
        <f t="shared" si="7"/>
        <v>8.8800000000000008</v>
      </c>
      <c r="BM15" s="29">
        <f t="shared" si="7"/>
        <v>7.93</v>
      </c>
      <c r="BN15" s="29">
        <f t="shared" si="7"/>
        <v>7.85</v>
      </c>
      <c r="BO15" s="29">
        <f t="shared" si="8"/>
        <v>7.55</v>
      </c>
      <c r="BP15" s="29">
        <f t="shared" si="9"/>
        <v>6.26</v>
      </c>
      <c r="BQ15" s="29">
        <f t="shared" si="9"/>
        <v>7.42</v>
      </c>
      <c r="BR15" s="30"/>
      <c r="BZ15" s="29">
        <f t="shared" si="10"/>
        <v>0.06</v>
      </c>
      <c r="CA15" s="29">
        <f t="shared" si="10"/>
        <v>-0.06</v>
      </c>
      <c r="CB15" s="29">
        <f t="shared" si="10"/>
        <v>-0.11</v>
      </c>
      <c r="CC15" s="29">
        <f t="shared" si="10"/>
        <v>0.06</v>
      </c>
      <c r="CD15" s="29">
        <f t="shared" si="10"/>
        <v>0.08</v>
      </c>
      <c r="CE15" s="29">
        <f t="shared" si="10"/>
        <v>-0.13</v>
      </c>
      <c r="CF15" s="29">
        <f t="shared" si="10"/>
        <v>0.32</v>
      </c>
      <c r="CG15" s="29">
        <f t="shared" si="10"/>
        <v>0.61</v>
      </c>
      <c r="CH15" s="30"/>
      <c r="CP15" s="28">
        <f>IFERROR(IF($E15=1,RANK(BJ15,BJ:BJ,1)+COUNTIF(BJ$4:BJ15,BJ15)-1,"-"),"-")</f>
        <v>35</v>
      </c>
      <c r="CQ15" s="28">
        <f>IFERROR(IF($E15=1,RANK(BK15,BK:BK,1)+COUNTIF(BK$4:BK15,BK15)-1,"-"),"-")</f>
        <v>55</v>
      </c>
      <c r="CR15" s="28">
        <f>IFERROR(IF($E15=1,RANK(BL15,BL:BL,1)+COUNTIF(BL$4:BL15,BL15)-1,"-"),"-")</f>
        <v>63</v>
      </c>
      <c r="CS15" s="28">
        <f>IFERROR(IF($E15=1,RANK(BM15,BM:BM,1)+COUNTIF(BM$4:BM15,BM15)-1,"-"),"-")</f>
        <v>14</v>
      </c>
      <c r="CT15" s="28">
        <f>IFERROR(IF($E15=1,RANK(BN15,BN:BN,1)+COUNTIF(BN$4:BN15,BN15)-1,"-"),"-")</f>
        <v>34</v>
      </c>
      <c r="CU15" s="28">
        <f>IFERROR(IF($E15=1,RANK(BO15,BO:BO,1)+COUNTIF(BO$4:BO15,BO15)-1,"-"),"-")</f>
        <v>42</v>
      </c>
      <c r="CV15" s="28">
        <f>IFERROR(IF($E15=1,RANK(BP15,BP:BP,1)+COUNTIF(BP$4:BP15,BP15)-1,"-"),"-")</f>
        <v>34</v>
      </c>
      <c r="CW15" s="28">
        <f>IFERROR(IF($E15=1,RANK(BQ15,BQ:BQ,1)+COUNTIF(BQ$4:BQ15,BQ15)-1,"-"),"-")</f>
        <v>61</v>
      </c>
      <c r="CX15" s="30"/>
      <c r="DF15" s="28">
        <f>IFERROR(IF($E15=1,RANK(BZ15,BZ:BZ,1)+COUNTIF(BZ$3:BZ14,BZ15),"-"),"-")</f>
        <v>48</v>
      </c>
      <c r="DG15" s="28">
        <f>IFERROR(IF($E15=1,RANK(CA15,CA:CA,1)+COUNTIF(CA$3:CA14,CA15),"-"),"-")</f>
        <v>22</v>
      </c>
      <c r="DH15" s="28">
        <f>IFERROR(IF($E15=1,RANK(CB15,CB:CB,1)+COUNTIF(CB$3:CB14,CB15),"-"),"-")</f>
        <v>20</v>
      </c>
      <c r="DI15" s="28">
        <f>IFERROR(IF($E15=1,RANK(CC15,CC:CC,1)+COUNTIF(CC$3:CC14,CC15),"-"),"-")</f>
        <v>54</v>
      </c>
      <c r="DJ15" s="28">
        <f>IFERROR(IF($E15=1,RANK(CD15,CD:CD,1)+COUNTIF(CD$3:CD14,CD15),"-"),"-")</f>
        <v>46</v>
      </c>
      <c r="DK15" s="28">
        <f>IFERROR(IF($E15=1,RANK(CE15,CE:CE,1)+COUNTIF(CE$3:CE14,CE15),"-"),"-")</f>
        <v>22</v>
      </c>
      <c r="DL15" s="28">
        <f>IFERROR(IF($E15=1,RANK(CF15,CF:CF,1)+COUNTIF(CF$3:CF14,CF15),"-"),"-")</f>
        <v>78</v>
      </c>
      <c r="DM15" s="28">
        <f>IFERROR(IF($E15=1,RANK(CG15,CG:CG,1)+COUNTIF(CG$3:CG14,CG15),"-"),"-")</f>
        <v>86</v>
      </c>
      <c r="DN15" s="6"/>
      <c r="DO15" s="28" t="str">
        <f>IFERROR(IF($E15=1,RANK(CI15,CI:CI,1)+COUNTIF(CI$4:CI15,CI15)-1,"-"),"-")</f>
        <v>-</v>
      </c>
      <c r="DP15" s="28" t="str">
        <f>IFERROR(IF($E15=1,RANK(CJ15,CJ:CJ,1)+COUNTIF(CJ$4:CJ15,CJ15)-1,"-"),"-")</f>
        <v>-</v>
      </c>
      <c r="DQ15" s="28" t="str">
        <f>IFERROR(IF($E15=1,RANK(CK15,CK:CK,1)+COUNTIF(CK$4:CK15,CK15)-1,"-"),"-")</f>
        <v>-</v>
      </c>
      <c r="DR15" s="28" t="str">
        <f>IFERROR(IF($E15=1,RANK(CL15,CL:CL,1)+COUNTIF(CL$4:CL15,CL15)-1,"-"),"-")</f>
        <v>-</v>
      </c>
      <c r="DS15" s="28" t="str">
        <f>IFERROR(IF($E15=1,RANK(CM15,CM:CM,1)+COUNTIF(CM$4:CM15,CM15)-1,"-"),"-")</f>
        <v>-</v>
      </c>
      <c r="DT15" s="28" t="str">
        <f>IFERROR(IF($E15=1,RANK(CN15,CN:CN,1)+COUNTIF(CN$4:CN15,CN15)-1,"-"),"-")</f>
        <v>-</v>
      </c>
      <c r="DU15" s="41" t="s">
        <v>7</v>
      </c>
      <c r="DV15" s="40" t="s">
        <v>7</v>
      </c>
      <c r="DW15" s="39" t="s">
        <v>38</v>
      </c>
      <c r="DX15" s="38" t="s">
        <v>39</v>
      </c>
      <c r="DY15" s="41" t="s">
        <v>7</v>
      </c>
      <c r="DZ15" s="40" t="s">
        <v>7</v>
      </c>
      <c r="EA15" s="39" t="s">
        <v>40</v>
      </c>
      <c r="EB15" s="38" t="s">
        <v>41</v>
      </c>
      <c r="EC15" s="38" t="s">
        <v>39</v>
      </c>
      <c r="ED15" s="38" t="s">
        <v>41</v>
      </c>
      <c r="EJ15" s="68" t="str">
        <f t="shared" si="13"/>
        <v>Centre Val de Loire</v>
      </c>
      <c r="EK15">
        <v>9</v>
      </c>
      <c r="EN15" s="68" t="s">
        <v>87</v>
      </c>
      <c r="EO15" s="68" t="s">
        <v>61</v>
      </c>
      <c r="EP15">
        <f t="shared" si="14"/>
        <v>1</v>
      </c>
      <c r="EQ15">
        <f>IF(EP15=1,SUM(EP$6:EP15),0)</f>
        <v>9</v>
      </c>
      <c r="EU15">
        <v>7.97</v>
      </c>
      <c r="EV15">
        <v>8.61</v>
      </c>
      <c r="EW15">
        <v>8.48</v>
      </c>
      <c r="EX15">
        <v>8.61</v>
      </c>
      <c r="EY15">
        <v>7.9</v>
      </c>
      <c r="EZ15">
        <v>8.2200000000000006</v>
      </c>
      <c r="FA15">
        <v>5.53</v>
      </c>
      <c r="FB15">
        <v>6.12</v>
      </c>
      <c r="FK15" t="s">
        <v>84</v>
      </c>
      <c r="FL15" t="s">
        <v>84</v>
      </c>
      <c r="FM15" t="s">
        <v>84</v>
      </c>
      <c r="FN15" t="s">
        <v>84</v>
      </c>
      <c r="FO15" t="s">
        <v>84</v>
      </c>
      <c r="FP15" t="s">
        <v>84</v>
      </c>
      <c r="FQ15" t="s">
        <v>84</v>
      </c>
      <c r="FR15" t="s">
        <v>84</v>
      </c>
    </row>
    <row r="16" spans="1:174" ht="19.5" x14ac:dyDescent="0.35">
      <c r="A16" s="9">
        <f t="shared" si="2"/>
        <v>1</v>
      </c>
      <c r="B16" s="9">
        <f t="shared" si="3"/>
        <v>1</v>
      </c>
      <c r="C16" s="9" t="str">
        <f t="shared" si="11"/>
        <v/>
      </c>
      <c r="D16" s="9">
        <f t="shared" si="4"/>
        <v>1</v>
      </c>
      <c r="E16" s="9">
        <f t="shared" si="5"/>
        <v>0</v>
      </c>
      <c r="F16" s="68" t="s">
        <v>57</v>
      </c>
      <c r="G16" s="68" t="s">
        <v>68</v>
      </c>
      <c r="H16" s="66" t="s">
        <v>82</v>
      </c>
      <c r="I16" s="66" t="s">
        <v>78</v>
      </c>
      <c r="J16" s="66">
        <v>745497</v>
      </c>
      <c r="K16" s="66" t="s">
        <v>88</v>
      </c>
      <c r="L16" s="66" t="s">
        <v>46</v>
      </c>
      <c r="M16" s="66" t="s">
        <v>47</v>
      </c>
      <c r="N16" s="65">
        <v>7.55</v>
      </c>
      <c r="O16" s="54">
        <v>8.07</v>
      </c>
      <c r="P16" s="54">
        <v>8.52</v>
      </c>
      <c r="Q16" s="65">
        <v>7.77</v>
      </c>
      <c r="R16" s="65">
        <v>7.51</v>
      </c>
      <c r="S16" s="65">
        <v>7.24</v>
      </c>
      <c r="T16" s="50">
        <v>6.44</v>
      </c>
      <c r="U16" s="50">
        <v>7.2</v>
      </c>
      <c r="V16" s="30"/>
      <c r="AD16" s="60" t="s">
        <v>84</v>
      </c>
      <c r="AE16" s="60" t="s">
        <v>84</v>
      </c>
      <c r="AF16" s="60" t="s">
        <v>84</v>
      </c>
      <c r="AG16" s="60" t="s">
        <v>84</v>
      </c>
      <c r="AH16" s="60" t="s">
        <v>84</v>
      </c>
      <c r="AI16" s="60" t="s">
        <v>84</v>
      </c>
      <c r="AJ16" s="27" t="s">
        <v>84</v>
      </c>
      <c r="AK16" s="27" t="s">
        <v>84</v>
      </c>
      <c r="AL16" s="30"/>
      <c r="AT16" s="29" t="str">
        <f t="shared" si="6"/>
        <v>-</v>
      </c>
      <c r="AU16" s="29" t="str">
        <f t="shared" si="6"/>
        <v>-</v>
      </c>
      <c r="AV16" s="29" t="str">
        <f t="shared" si="6"/>
        <v>-</v>
      </c>
      <c r="AW16" s="29" t="str">
        <f t="shared" si="6"/>
        <v>-</v>
      </c>
      <c r="AX16" s="29" t="str">
        <f t="shared" si="6"/>
        <v>-</v>
      </c>
      <c r="AY16" s="29" t="str">
        <f t="shared" si="6"/>
        <v>-</v>
      </c>
      <c r="AZ16" s="29" t="str">
        <f t="shared" si="6"/>
        <v>-</v>
      </c>
      <c r="BA16" s="29" t="str">
        <f t="shared" si="6"/>
        <v>-</v>
      </c>
      <c r="BB16" s="30"/>
      <c r="BJ16" s="29" t="str">
        <f t="shared" si="12"/>
        <v>-</v>
      </c>
      <c r="BK16" s="29" t="str">
        <f t="shared" si="7"/>
        <v>-</v>
      </c>
      <c r="BL16" s="29" t="str">
        <f t="shared" si="7"/>
        <v>-</v>
      </c>
      <c r="BM16" s="29" t="str">
        <f t="shared" si="7"/>
        <v>-</v>
      </c>
      <c r="BN16" s="29" t="str">
        <f t="shared" si="7"/>
        <v>-</v>
      </c>
      <c r="BO16" s="29" t="str">
        <f t="shared" si="8"/>
        <v>-</v>
      </c>
      <c r="BP16" s="29" t="str">
        <f t="shared" si="9"/>
        <v>-</v>
      </c>
      <c r="BQ16" s="29" t="str">
        <f t="shared" si="9"/>
        <v>-</v>
      </c>
      <c r="BR16" s="30"/>
      <c r="BZ16" s="29" t="str">
        <f t="shared" si="10"/>
        <v>-</v>
      </c>
      <c r="CA16" s="29" t="str">
        <f t="shared" si="10"/>
        <v>-</v>
      </c>
      <c r="CB16" s="29" t="str">
        <f t="shared" si="10"/>
        <v>-</v>
      </c>
      <c r="CC16" s="29" t="str">
        <f t="shared" si="10"/>
        <v>-</v>
      </c>
      <c r="CD16" s="29" t="str">
        <f t="shared" si="10"/>
        <v>-</v>
      </c>
      <c r="CE16" s="29" t="str">
        <f t="shared" si="10"/>
        <v>-</v>
      </c>
      <c r="CF16" s="29" t="str">
        <f t="shared" si="10"/>
        <v>-</v>
      </c>
      <c r="CG16" s="29" t="str">
        <f t="shared" si="10"/>
        <v>-</v>
      </c>
      <c r="CH16" s="30"/>
      <c r="CP16" s="28" t="str">
        <f>IFERROR(IF($E16=1,RANK(BJ16,BJ:BJ,1)+COUNTIF(BJ$4:BJ16,BJ16)-1,"-"),"-")</f>
        <v>-</v>
      </c>
      <c r="CQ16" s="28" t="str">
        <f>IFERROR(IF($E16=1,RANK(BK16,BK:BK,1)+COUNTIF(BK$4:BK16,BK16)-1,"-"),"-")</f>
        <v>-</v>
      </c>
      <c r="CR16" s="28" t="str">
        <f>IFERROR(IF($E16=1,RANK(BL16,BL:BL,1)+COUNTIF(BL$4:BL16,BL16)-1,"-"),"-")</f>
        <v>-</v>
      </c>
      <c r="CS16" s="28" t="str">
        <f>IFERROR(IF($E16=1,RANK(BM16,BM:BM,1)+COUNTIF(BM$4:BM16,BM16)-1,"-"),"-")</f>
        <v>-</v>
      </c>
      <c r="CT16" s="28" t="str">
        <f>IFERROR(IF($E16=1,RANK(BN16,BN:BN,1)+COUNTIF(BN$4:BN16,BN16)-1,"-"),"-")</f>
        <v>-</v>
      </c>
      <c r="CU16" s="28" t="str">
        <f>IFERROR(IF($E16=1,RANK(BO16,BO:BO,1)+COUNTIF(BO$4:BO16,BO16)-1,"-"),"-")</f>
        <v>-</v>
      </c>
      <c r="CV16" s="28" t="str">
        <f>IFERROR(IF($E16=1,RANK(BP16,BP:BP,1)+COUNTIF(BP$4:BP16,BP16)-1,"-"),"-")</f>
        <v>-</v>
      </c>
      <c r="CW16" s="28" t="str">
        <f>IFERROR(IF($E16=1,RANK(BQ16,BQ:BQ,1)+COUNTIF(BQ$4:BQ16,BQ16)-1,"-"),"-")</f>
        <v>-</v>
      </c>
      <c r="CX16" s="30"/>
      <c r="DF16" s="28" t="str">
        <f>IFERROR(IF($E16=1,RANK(BZ16,BZ:BZ,1)+COUNTIF(BZ$3:BZ15,BZ16),"-"),"-")</f>
        <v>-</v>
      </c>
      <c r="DG16" s="28" t="str">
        <f>IFERROR(IF($E16=1,RANK(CA16,CA:CA,1)+COUNTIF(CA$3:CA15,CA16),"-"),"-")</f>
        <v>-</v>
      </c>
      <c r="DH16" s="28" t="str">
        <f>IFERROR(IF($E16=1,RANK(CB16,CB:CB,1)+COUNTIF(CB$3:CB15,CB16),"-"),"-")</f>
        <v>-</v>
      </c>
      <c r="DI16" s="28" t="str">
        <f>IFERROR(IF($E16=1,RANK(CC16,CC:CC,1)+COUNTIF(CC$3:CC15,CC16),"-"),"-")</f>
        <v>-</v>
      </c>
      <c r="DJ16" s="28" t="str">
        <f>IFERROR(IF($E16=1,RANK(CD16,CD:CD,1)+COUNTIF(CD$3:CD15,CD16),"-"),"-")</f>
        <v>-</v>
      </c>
      <c r="DK16" s="28" t="str">
        <f>IFERROR(IF($E16=1,RANK(CE16,CE:CE,1)+COUNTIF(CE$3:CE15,CE16),"-"),"-")</f>
        <v>-</v>
      </c>
      <c r="DL16" s="28" t="str">
        <f>IFERROR(IF($E16=1,RANK(CF16,CF:CF,1)+COUNTIF(CF$3:CF15,CF16),"-"),"-")</f>
        <v>-</v>
      </c>
      <c r="DM16" s="28" t="str">
        <f>IFERROR(IF($E16=1,RANK(CG16,CG:CG,1)+COUNTIF(CG$3:CG15,CG16),"-"),"-")</f>
        <v>-</v>
      </c>
      <c r="DN16" s="6"/>
      <c r="DO16" s="28" t="str">
        <f>IFERROR(IF($E16=1,RANK(CI16,CI:CI,1)+COUNTIF(CI$4:CI16,CI16)-1,"-"),"-")</f>
        <v>-</v>
      </c>
      <c r="DP16" s="28" t="str">
        <f>IFERROR(IF($E16=1,RANK(CJ16,CJ:CJ,1)+COUNTIF(CJ$4:CJ16,CJ16)-1,"-"),"-")</f>
        <v>-</v>
      </c>
      <c r="DQ16" s="28" t="str">
        <f>IFERROR(IF($E16=1,RANK(CK16,CK:CK,1)+COUNTIF(CK$4:CK16,CK16)-1,"-"),"-")</f>
        <v>-</v>
      </c>
      <c r="DR16" s="28" t="str">
        <f>IFERROR(IF($E16=1,RANK(CL16,CL:CL,1)+COUNTIF(CL$4:CL16,CL16)-1,"-"),"-")</f>
        <v>-</v>
      </c>
      <c r="DS16" s="28" t="str">
        <f>IFERROR(IF($E16=1,RANK(CM16,CM:CM,1)+COUNTIF(CM$4:CM16,CM16)-1,"-"),"-")</f>
        <v>-</v>
      </c>
      <c r="DT16" s="28" t="str">
        <f>IFERROR(IF($E16=1,RANK(CN16,CN:CN,1)+COUNTIF(CN$4:CN16,CN16)-1,"-"),"-")</f>
        <v>-</v>
      </c>
      <c r="DU16">
        <f>$F$2+1-DV16</f>
        <v>100</v>
      </c>
      <c r="DV16" s="34">
        <f>IF($EI$4="Entrants",MIN($CQ:$CQ),MIN($CZ:$CZ))</f>
        <v>1</v>
      </c>
      <c r="DW16" s="33" t="str">
        <f>IFERROR(INDEX($A:$DD,IF($EI$4="Entrants",MATCH($DU16,$CQ:$CQ,0),MATCH($DU16,$CZ:$CZ,0)),11),"")</f>
        <v>LORRAINE TGV</v>
      </c>
      <c r="DX16" s="31">
        <f>IFERROR(INDEX($A:$DD,IF($EI$4="Entrants",MATCH($DU16,$CQ:$CQ,0),MATCH($DU16,$CZ:$CZ,0)),IF($EI$4="Entrants",63,22)),"")</f>
        <v>9.2100000000000009</v>
      </c>
      <c r="DY16">
        <f>DZ22+1-DZ16</f>
        <v>99</v>
      </c>
      <c r="DZ16" s="34">
        <f>MAX(IF($EI$4="Entrants",MIN($DG:$DG),MIN($DP:$DP)),0)</f>
        <v>1</v>
      </c>
      <c r="EA16" s="33" t="str">
        <f>IFERROR(INDEX($A:$DT,IF($EI$4="Entrants",MATCH($DY16,$DG:$DG,0),MATCH($DY16,$DP:$DP,0)),11),"")</f>
        <v>TOULOUSE MATABIAU</v>
      </c>
      <c r="EB16" s="61">
        <f>IFERROR(INDEX($A:$DT,IF($EI$4="Entrants",MATCH($DY16,$DG:$DG,0),MATCH($DY16,$DP:$DP,0)),IF($EI$4="Entrants",79,50)),"")</f>
        <v>0.97</v>
      </c>
      <c r="EC16" s="32">
        <f>IFERROR(INDEX($A:$DT,IF($EI$4="Entrants",MATCH($DY16,$DG:$DG,0),MATCH($DY16,$DP:$DP,0)),IF($EI$4="Entrants",63,22)),"")</f>
        <v>8.49</v>
      </c>
      <c r="ED16" s="31" t="str">
        <f>IFERROR(IF(EB16&gt;0,"+"&amp;ROUND(EB16,2),ROUND(EB16,2)),"")</f>
        <v>+0,97</v>
      </c>
      <c r="EJ16" s="68" t="str">
        <f t="shared" si="13"/>
        <v>Champagne-Ardenne</v>
      </c>
      <c r="EK16">
        <v>10</v>
      </c>
      <c r="EN16" s="9" t="s">
        <v>89</v>
      </c>
      <c r="EO16" s="9" t="s">
        <v>70</v>
      </c>
      <c r="EP16">
        <f t="shared" si="14"/>
        <v>1</v>
      </c>
      <c r="EQ16">
        <f>IF(EP16=1,SUM(EP$6:EP16),0)</f>
        <v>10</v>
      </c>
      <c r="EU16">
        <v>7.62</v>
      </c>
      <c r="EV16">
        <v>7.95</v>
      </c>
      <c r="EW16">
        <v>8.3000000000000007</v>
      </c>
      <c r="EX16">
        <v>7.88</v>
      </c>
      <c r="EY16">
        <v>7.55</v>
      </c>
      <c r="EZ16">
        <v>7.9</v>
      </c>
      <c r="FA16">
        <v>6.09</v>
      </c>
      <c r="FB16">
        <v>6.9</v>
      </c>
      <c r="FK16">
        <v>7.74</v>
      </c>
      <c r="FL16">
        <v>8.51</v>
      </c>
      <c r="FM16">
        <v>8.77</v>
      </c>
      <c r="FN16">
        <v>7.97</v>
      </c>
      <c r="FO16">
        <v>7.6</v>
      </c>
      <c r="FP16">
        <v>8.11</v>
      </c>
      <c r="FQ16">
        <v>6.6</v>
      </c>
      <c r="FR16">
        <v>6.79</v>
      </c>
    </row>
    <row r="17" spans="1:174" ht="19.5" x14ac:dyDescent="0.35">
      <c r="A17" s="9">
        <f t="shared" si="2"/>
        <v>1</v>
      </c>
      <c r="B17" s="9">
        <f t="shared" si="3"/>
        <v>1</v>
      </c>
      <c r="C17" s="9" t="str">
        <f t="shared" si="11"/>
        <v/>
      </c>
      <c r="D17" s="9">
        <f t="shared" si="4"/>
        <v>1</v>
      </c>
      <c r="E17" s="9">
        <f t="shared" si="5"/>
        <v>0</v>
      </c>
      <c r="F17" s="68" t="s">
        <v>57</v>
      </c>
      <c r="G17" s="68" t="s">
        <v>71</v>
      </c>
      <c r="H17" s="66" t="s">
        <v>82</v>
      </c>
      <c r="I17" s="66" t="s">
        <v>78</v>
      </c>
      <c r="J17" s="66">
        <v>713545</v>
      </c>
      <c r="K17" s="66" t="s">
        <v>90</v>
      </c>
      <c r="L17" s="66" t="s">
        <v>46</v>
      </c>
      <c r="M17" s="66" t="s">
        <v>47</v>
      </c>
      <c r="N17" s="54">
        <v>8.15</v>
      </c>
      <c r="O17" s="54">
        <v>8.64</v>
      </c>
      <c r="P17" s="54">
        <v>8.81</v>
      </c>
      <c r="Q17" s="54">
        <v>8.73</v>
      </c>
      <c r="R17" s="54">
        <v>8.5399999999999991</v>
      </c>
      <c r="S17" s="65">
        <v>7.95</v>
      </c>
      <c r="T17" s="50">
        <v>6.38</v>
      </c>
      <c r="U17" s="50">
        <v>7.06</v>
      </c>
      <c r="V17" s="30"/>
      <c r="AD17" s="60" t="s">
        <v>84</v>
      </c>
      <c r="AE17" s="60" t="s">
        <v>84</v>
      </c>
      <c r="AF17" s="60" t="s">
        <v>84</v>
      </c>
      <c r="AG17" s="60" t="s">
        <v>84</v>
      </c>
      <c r="AH17" s="60" t="s">
        <v>84</v>
      </c>
      <c r="AI17" s="60" t="s">
        <v>84</v>
      </c>
      <c r="AJ17" s="27" t="s">
        <v>84</v>
      </c>
      <c r="AK17" s="27" t="s">
        <v>84</v>
      </c>
      <c r="AL17" s="30"/>
      <c r="AT17" s="29" t="str">
        <f t="shared" si="6"/>
        <v>-</v>
      </c>
      <c r="AU17" s="29" t="str">
        <f t="shared" si="6"/>
        <v>-</v>
      </c>
      <c r="AV17" s="29" t="str">
        <f t="shared" si="6"/>
        <v>-</v>
      </c>
      <c r="AW17" s="29" t="str">
        <f t="shared" si="6"/>
        <v>-</v>
      </c>
      <c r="AX17" s="29" t="str">
        <f t="shared" si="6"/>
        <v>-</v>
      </c>
      <c r="AY17" s="29" t="str">
        <f t="shared" si="6"/>
        <v>-</v>
      </c>
      <c r="AZ17" s="29" t="str">
        <f t="shared" si="6"/>
        <v>-</v>
      </c>
      <c r="BA17" s="29" t="str">
        <f t="shared" si="6"/>
        <v>-</v>
      </c>
      <c r="BB17" s="30"/>
      <c r="BJ17" s="29" t="str">
        <f t="shared" si="12"/>
        <v>-</v>
      </c>
      <c r="BK17" s="29" t="str">
        <f t="shared" si="7"/>
        <v>-</v>
      </c>
      <c r="BL17" s="29" t="str">
        <f t="shared" si="7"/>
        <v>-</v>
      </c>
      <c r="BM17" s="29" t="str">
        <f t="shared" si="7"/>
        <v>-</v>
      </c>
      <c r="BN17" s="29" t="str">
        <f t="shared" si="7"/>
        <v>-</v>
      </c>
      <c r="BO17" s="29" t="str">
        <f t="shared" si="8"/>
        <v>-</v>
      </c>
      <c r="BP17" s="29" t="str">
        <f t="shared" si="9"/>
        <v>-</v>
      </c>
      <c r="BQ17" s="29" t="str">
        <f t="shared" si="9"/>
        <v>-</v>
      </c>
      <c r="BR17" s="30"/>
      <c r="BZ17" s="29" t="str">
        <f t="shared" si="10"/>
        <v>-</v>
      </c>
      <c r="CA17" s="29" t="str">
        <f t="shared" si="10"/>
        <v>-</v>
      </c>
      <c r="CB17" s="29" t="str">
        <f t="shared" si="10"/>
        <v>-</v>
      </c>
      <c r="CC17" s="29" t="str">
        <f t="shared" si="10"/>
        <v>-</v>
      </c>
      <c r="CD17" s="29" t="str">
        <f t="shared" si="10"/>
        <v>-</v>
      </c>
      <c r="CE17" s="29" t="str">
        <f t="shared" si="10"/>
        <v>-</v>
      </c>
      <c r="CF17" s="29" t="str">
        <f t="shared" si="10"/>
        <v>-</v>
      </c>
      <c r="CG17" s="29" t="str">
        <f t="shared" si="10"/>
        <v>-</v>
      </c>
      <c r="CH17" s="30"/>
      <c r="CP17" s="28" t="str">
        <f>IFERROR(IF($E17=1,RANK(BJ17,BJ:BJ,1)+COUNTIF(BJ$4:BJ17,BJ17)-1,"-"),"-")</f>
        <v>-</v>
      </c>
      <c r="CQ17" s="28" t="str">
        <f>IFERROR(IF($E17=1,RANK(BK17,BK:BK,1)+COUNTIF(BK$4:BK17,BK17)-1,"-"),"-")</f>
        <v>-</v>
      </c>
      <c r="CR17" s="28" t="str">
        <f>IFERROR(IF($E17=1,RANK(BL17,BL:BL,1)+COUNTIF(BL$4:BL17,BL17)-1,"-"),"-")</f>
        <v>-</v>
      </c>
      <c r="CS17" s="28" t="str">
        <f>IFERROR(IF($E17=1,RANK(BM17,BM:BM,1)+COUNTIF(BM$4:BM17,BM17)-1,"-"),"-")</f>
        <v>-</v>
      </c>
      <c r="CT17" s="28" t="str">
        <f>IFERROR(IF($E17=1,RANK(BN17,BN:BN,1)+COUNTIF(BN$4:BN17,BN17)-1,"-"),"-")</f>
        <v>-</v>
      </c>
      <c r="CU17" s="28" t="str">
        <f>IFERROR(IF($E17=1,RANK(BO17,BO:BO,1)+COUNTIF(BO$4:BO17,BO17)-1,"-"),"-")</f>
        <v>-</v>
      </c>
      <c r="CV17" s="28" t="str">
        <f>IFERROR(IF($E17=1,RANK(BP17,BP:BP,1)+COUNTIF(BP$4:BP17,BP17)-1,"-"),"-")</f>
        <v>-</v>
      </c>
      <c r="CW17" s="28" t="str">
        <f>IFERROR(IF($E17=1,RANK(BQ17,BQ:BQ,1)+COUNTIF(BQ$4:BQ17,BQ17)-1,"-"),"-")</f>
        <v>-</v>
      </c>
      <c r="CX17" s="30"/>
      <c r="DF17" s="28" t="str">
        <f>IFERROR(IF($E17=1,RANK(BZ17,BZ:BZ,1)+COUNTIF(BZ$3:BZ16,BZ17),"-"),"-")</f>
        <v>-</v>
      </c>
      <c r="DG17" s="28" t="str">
        <f>IFERROR(IF($E17=1,RANK(CA17,CA:CA,1)+COUNTIF(CA$3:CA16,CA17),"-"),"-")</f>
        <v>-</v>
      </c>
      <c r="DH17" s="28" t="str">
        <f>IFERROR(IF($E17=1,RANK(CB17,CB:CB,1)+COUNTIF(CB$3:CB16,CB17),"-"),"-")</f>
        <v>-</v>
      </c>
      <c r="DI17" s="28" t="str">
        <f>IFERROR(IF($E17=1,RANK(CC17,CC:CC,1)+COUNTIF(CC$3:CC16,CC17),"-"),"-")</f>
        <v>-</v>
      </c>
      <c r="DJ17" s="28" t="str">
        <f>IFERROR(IF($E17=1,RANK(CD17,CD:CD,1)+COUNTIF(CD$3:CD16,CD17),"-"),"-")</f>
        <v>-</v>
      </c>
      <c r="DK17" s="28" t="str">
        <f>IFERROR(IF($E17=1,RANK(CE17,CE:CE,1)+COUNTIF(CE$3:CE16,CE17),"-"),"-")</f>
        <v>-</v>
      </c>
      <c r="DL17" s="28" t="str">
        <f>IFERROR(IF($E17=1,RANK(CF17,CF:CF,1)+COUNTIF(CF$3:CF16,CF17),"-"),"-")</f>
        <v>-</v>
      </c>
      <c r="DM17" s="28" t="str">
        <f>IFERROR(IF($E17=1,RANK(CG17,CG:CG,1)+COUNTIF(CG$3:CG16,CG17),"-"),"-")</f>
        <v>-</v>
      </c>
      <c r="DN17" s="6"/>
      <c r="DO17" s="28" t="str">
        <f>IFERROR(IF($E17=1,RANK(CI17,CI:CI,1)+COUNTIF(CI$4:CI17,CI17)-1,"-"),"-")</f>
        <v>-</v>
      </c>
      <c r="DP17" s="28" t="str">
        <f>IFERROR(IF($E17=1,RANK(CJ17,CJ:CJ,1)+COUNTIF(CJ$4:CJ17,CJ17)-1,"-"),"-")</f>
        <v>-</v>
      </c>
      <c r="DQ17" s="28" t="str">
        <f>IFERROR(IF($E17=1,RANK(CK17,CK:CK,1)+COUNTIF(CK$4:CK17,CK17)-1,"-"),"-")</f>
        <v>-</v>
      </c>
      <c r="DR17" s="28" t="str">
        <f>IFERROR(IF($E17=1,RANK(CL17,CL:CL,1)+COUNTIF(CL$4:CL17,CL17)-1,"-"),"-")</f>
        <v>-</v>
      </c>
      <c r="DS17" s="28" t="str">
        <f>IFERROR(IF($E17=1,RANK(CM17,CM:CM,1)+COUNTIF(CM$4:CM17,CM17)-1,"-"),"-")</f>
        <v>-</v>
      </c>
      <c r="DT17" s="28" t="str">
        <f>IFERROR(IF($E17=1,RANK(CN17,CN:CN,1)+COUNTIF(CN$4:CN17,CN17)-1,"-"),"-")</f>
        <v>-</v>
      </c>
      <c r="DU17">
        <f>DU16-1</f>
        <v>99</v>
      </c>
      <c r="DV17" s="34">
        <f>DV16+1</f>
        <v>2</v>
      </c>
      <c r="DW17" s="33" t="str">
        <f>IFERROR(INDEX($A:$DD,IF($EI$4="Entrants",MATCH($DU17,$CQ:$CQ,0),MATCH($DU17,$CZ:$CZ,0)),11),"")</f>
        <v>MEUSE TGV</v>
      </c>
      <c r="DX17" s="31">
        <f>IFERROR(INDEX($A:$DD,IF($EI$4="Entrants",MATCH($DU17,$CQ:$CQ,0),MATCH($DU17,$CZ:$CZ,0)),IF($EI$4="Entrants",63,22)),"")</f>
        <v>9.1</v>
      </c>
      <c r="DY17">
        <f>DY16-1</f>
        <v>98</v>
      </c>
      <c r="DZ17" s="34">
        <f>MAX(DZ16+1,0)</f>
        <v>2</v>
      </c>
      <c r="EA17" s="33" t="str">
        <f>IFERROR(INDEX($A:$DT,IF($EI$4="Entrants",MATCH($DY17,$DG:$DG,0),MATCH($DY17,$DP:$DP,0)),11),"")</f>
        <v>SENS</v>
      </c>
      <c r="EB17" s="61">
        <f>IFERROR(INDEX($A:$DT,IF($EI$4="Entrants",MATCH($DY17,$DG:$DG,0),MATCH($DY17,$DP:$DP,0)),IF($EI$4="Entrants",79,50)),"")</f>
        <v>0.76</v>
      </c>
      <c r="EC17" s="32">
        <f>IFERROR(INDEX($A:$DT,IF($EI$4="Entrants",MATCH($DY17,$DG:$DG,0),MATCH($DY17,$DP:$DP,0)),IF($EI$4="Entrants",63,22)),"")</f>
        <v>8.35</v>
      </c>
      <c r="ED17" s="31" t="str">
        <f>IFERROR(IF(EB17&gt;0,"+"&amp;ROUND(EB17,2),ROUND(EB17,2)),"")</f>
        <v>+0,76</v>
      </c>
      <c r="EJ17" s="68" t="str">
        <f t="shared" si="13"/>
        <v>Alsace</v>
      </c>
      <c r="EK17">
        <v>11</v>
      </c>
      <c r="EN17" s="17" t="s">
        <v>91</v>
      </c>
      <c r="EO17" s="17" t="s">
        <v>70</v>
      </c>
      <c r="EP17">
        <f t="shared" si="14"/>
        <v>1</v>
      </c>
      <c r="EQ17">
        <f>IF(EP17=1,SUM(EP$6:EP17),0)</f>
        <v>11</v>
      </c>
      <c r="EU17">
        <v>7.76</v>
      </c>
      <c r="EV17">
        <v>7.62</v>
      </c>
      <c r="EW17">
        <v>8.24</v>
      </c>
      <c r="EX17">
        <v>7.72</v>
      </c>
      <c r="EY17">
        <v>7.37</v>
      </c>
      <c r="EZ17">
        <v>6.21</v>
      </c>
      <c r="FA17">
        <v>5.71</v>
      </c>
      <c r="FB17">
        <v>6.26</v>
      </c>
      <c r="FK17" t="s">
        <v>84</v>
      </c>
      <c r="FL17" t="s">
        <v>84</v>
      </c>
      <c r="FM17" t="s">
        <v>84</v>
      </c>
      <c r="FN17" t="s">
        <v>84</v>
      </c>
      <c r="FO17" t="s">
        <v>84</v>
      </c>
      <c r="FP17" t="s">
        <v>84</v>
      </c>
      <c r="FQ17" t="s">
        <v>84</v>
      </c>
      <c r="FR17" t="s">
        <v>84</v>
      </c>
    </row>
    <row r="18" spans="1:174" ht="19.5" x14ac:dyDescent="0.35">
      <c r="A18" s="9">
        <f t="shared" si="2"/>
        <v>1</v>
      </c>
      <c r="B18" s="9">
        <f t="shared" si="3"/>
        <v>1</v>
      </c>
      <c r="C18" s="9">
        <f t="shared" si="11"/>
        <v>1</v>
      </c>
      <c r="D18" s="9">
        <f t="shared" si="4"/>
        <v>1</v>
      </c>
      <c r="E18" s="9">
        <f t="shared" si="5"/>
        <v>1</v>
      </c>
      <c r="F18" s="68" t="s">
        <v>57</v>
      </c>
      <c r="G18" s="68" t="s">
        <v>71</v>
      </c>
      <c r="H18" s="7">
        <v>1</v>
      </c>
      <c r="I18" s="66" t="s">
        <v>44</v>
      </c>
      <c r="J18" s="66">
        <v>300822</v>
      </c>
      <c r="K18" s="66" t="s">
        <v>92</v>
      </c>
      <c r="L18" s="66" t="s">
        <v>46</v>
      </c>
      <c r="M18" s="66" t="s">
        <v>47</v>
      </c>
      <c r="N18" s="54">
        <v>8.4600000000000009</v>
      </c>
      <c r="O18" s="54">
        <v>8.66</v>
      </c>
      <c r="P18" s="55">
        <v>9.3800000000000008</v>
      </c>
      <c r="Q18" s="55">
        <v>9.14</v>
      </c>
      <c r="R18" s="54">
        <v>8.94</v>
      </c>
      <c r="S18" s="54">
        <v>8.0500000000000007</v>
      </c>
      <c r="T18" s="50">
        <v>6.46</v>
      </c>
      <c r="U18" s="50">
        <v>7.36</v>
      </c>
      <c r="V18" s="30"/>
      <c r="AD18" s="70">
        <v>8.5299999999999994</v>
      </c>
      <c r="AE18" s="70">
        <v>8.98</v>
      </c>
      <c r="AF18" s="72">
        <v>9.44</v>
      </c>
      <c r="AG18" s="72">
        <v>9.3000000000000007</v>
      </c>
      <c r="AH18" s="70">
        <v>8.8000000000000007</v>
      </c>
      <c r="AI18" s="54">
        <v>8.1</v>
      </c>
      <c r="AJ18" s="50">
        <v>6.62</v>
      </c>
      <c r="AK18" s="50">
        <v>7.48</v>
      </c>
      <c r="AL18" s="30"/>
      <c r="AT18" s="29">
        <f t="shared" si="6"/>
        <v>-7.0000000000000007E-2</v>
      </c>
      <c r="AU18" s="29">
        <f t="shared" si="6"/>
        <v>-0.32</v>
      </c>
      <c r="AV18" s="29">
        <f t="shared" si="6"/>
        <v>-0.06</v>
      </c>
      <c r="AW18" s="29">
        <f t="shared" si="6"/>
        <v>-0.16</v>
      </c>
      <c r="AX18" s="29">
        <f t="shared" si="6"/>
        <v>0.14000000000000001</v>
      </c>
      <c r="AY18" s="29">
        <f t="shared" si="6"/>
        <v>-0.05</v>
      </c>
      <c r="AZ18" s="29">
        <f t="shared" si="6"/>
        <v>-0.16</v>
      </c>
      <c r="BA18" s="29">
        <f t="shared" si="6"/>
        <v>-0.12</v>
      </c>
      <c r="BB18" s="30"/>
      <c r="BJ18" s="29">
        <f t="shared" si="12"/>
        <v>8.4600000000000009</v>
      </c>
      <c r="BK18" s="29">
        <f t="shared" si="7"/>
        <v>8.66</v>
      </c>
      <c r="BL18" s="29">
        <f t="shared" si="7"/>
        <v>9.3800000000000008</v>
      </c>
      <c r="BM18" s="29">
        <f t="shared" si="7"/>
        <v>9.14</v>
      </c>
      <c r="BN18" s="29">
        <f t="shared" si="7"/>
        <v>8.94</v>
      </c>
      <c r="BO18" s="29">
        <f t="shared" si="8"/>
        <v>8.0500000000000007</v>
      </c>
      <c r="BP18" s="29">
        <f t="shared" si="9"/>
        <v>6.46</v>
      </c>
      <c r="BQ18" s="29">
        <f t="shared" si="9"/>
        <v>7.36</v>
      </c>
      <c r="BR18" s="30"/>
      <c r="BZ18" s="29">
        <f t="shared" si="10"/>
        <v>-7.0000000000000007E-2</v>
      </c>
      <c r="CA18" s="29">
        <f t="shared" si="10"/>
        <v>-0.32</v>
      </c>
      <c r="CB18" s="29">
        <f t="shared" si="10"/>
        <v>-0.06</v>
      </c>
      <c r="CC18" s="29">
        <f t="shared" si="10"/>
        <v>-0.16</v>
      </c>
      <c r="CD18" s="29">
        <f t="shared" si="10"/>
        <v>0.14000000000000001</v>
      </c>
      <c r="CE18" s="29">
        <f t="shared" si="10"/>
        <v>-0.05</v>
      </c>
      <c r="CF18" s="29">
        <f t="shared" si="10"/>
        <v>-0.16</v>
      </c>
      <c r="CG18" s="29">
        <f t="shared" si="10"/>
        <v>-0.12</v>
      </c>
      <c r="CH18" s="30"/>
      <c r="CP18" s="28">
        <f>IFERROR(IF($E18=1,RANK(BJ18,BJ:BJ,1)+COUNTIF(BJ$4:BJ18,BJ18)-1,"-"),"-")</f>
        <v>96</v>
      </c>
      <c r="CQ18" s="28">
        <f>IFERROR(IF($E18=1,RANK(BK18,BK:BK,1)+COUNTIF(BK$4:BK18,BK18)-1,"-"),"-")</f>
        <v>74</v>
      </c>
      <c r="CR18" s="28">
        <f>IFERROR(IF($E18=1,RANK(BL18,BL:BL,1)+COUNTIF(BL$4:BL18,BL18)-1,"-"),"-")</f>
        <v>100</v>
      </c>
      <c r="CS18" s="28">
        <f>IFERROR(IF($E18=1,RANK(BM18,BM:BM,1)+COUNTIF(BM$4:BM18,BM18)-1,"-"),"-")</f>
        <v>94</v>
      </c>
      <c r="CT18" s="28">
        <f>IFERROR(IF($E18=1,RANK(BN18,BN:BN,1)+COUNTIF(BN$4:BN18,BN18)-1,"-"),"-")</f>
        <v>99</v>
      </c>
      <c r="CU18" s="28">
        <f>IFERROR(IF($E18=1,RANK(BO18,BO:BO,1)+COUNTIF(BO$4:BO18,BO18)-1,"-"),"-")</f>
        <v>91</v>
      </c>
      <c r="CV18" s="28">
        <f>IFERROR(IF($E18=1,RANK(BP18,BP:BP,1)+COUNTIF(BP$4:BP18,BP18)-1,"-"),"-")</f>
        <v>42</v>
      </c>
      <c r="CW18" s="28">
        <f>IFERROR(IF($E18=1,RANK(BQ18,BQ:BQ,1)+COUNTIF(BQ$4:BQ18,BQ18)-1,"-"),"-")</f>
        <v>52</v>
      </c>
      <c r="CX18" s="30"/>
      <c r="DF18" s="28">
        <f>IFERROR(IF($E18=1,RANK(BZ18,BZ:BZ,1)+COUNTIF(BZ$3:BZ17,BZ18),"-"),"-")</f>
        <v>31</v>
      </c>
      <c r="DG18" s="28">
        <f>IFERROR(IF($E18=1,RANK(CA18,CA:CA,1)+COUNTIF(CA$3:CA17,CA18),"-"),"-")</f>
        <v>4</v>
      </c>
      <c r="DH18" s="28">
        <f>IFERROR(IF($E18=1,RANK(CB18,CB:CB,1)+COUNTIF(CB$3:CB17,CB18),"-"),"-")</f>
        <v>29</v>
      </c>
      <c r="DI18" s="28">
        <f>IFERROR(IF($E18=1,RANK(CC18,CC:CC,1)+COUNTIF(CC$3:CC17,CC18),"-"),"-")</f>
        <v>20</v>
      </c>
      <c r="DJ18" s="28">
        <f>IFERROR(IF($E18=1,RANK(CD18,CD:CD,1)+COUNTIF(CD$3:CD17,CD18),"-"),"-")</f>
        <v>56</v>
      </c>
      <c r="DK18" s="28">
        <f>IFERROR(IF($E18=1,RANK(CE18,CE:CE,1)+COUNTIF(CE$3:CE17,CE18),"-"),"-")</f>
        <v>29</v>
      </c>
      <c r="DL18" s="28">
        <f>IFERROR(IF($E18=1,RANK(CF18,CF:CF,1)+COUNTIF(CF$3:CF17,CF18),"-"),"-")</f>
        <v>27</v>
      </c>
      <c r="DM18" s="28">
        <f>IFERROR(IF($E18=1,RANK(CG18,CG:CG,1)+COUNTIF(CG$3:CG17,CG18),"-"),"-")</f>
        <v>18</v>
      </c>
      <c r="DN18" s="6"/>
      <c r="DO18" s="28" t="str">
        <f>IFERROR(IF($E18=1,RANK(CI18,CI:CI,1)+COUNTIF(CI$4:CI18,CI18)-1,"-"),"-")</f>
        <v>-</v>
      </c>
      <c r="DP18" s="28" t="str">
        <f>IFERROR(IF($E18=1,RANK(CJ18,CJ:CJ,1)+COUNTIF(CJ$4:CJ18,CJ18)-1,"-"),"-")</f>
        <v>-</v>
      </c>
      <c r="DQ18" s="28" t="str">
        <f>IFERROR(IF($E18=1,RANK(CK18,CK:CK,1)+COUNTIF(CK$4:CK18,CK18)-1,"-"),"-")</f>
        <v>-</v>
      </c>
      <c r="DR18" s="28" t="str">
        <f>IFERROR(IF($E18=1,RANK(CL18,CL:CL,1)+COUNTIF(CL$4:CL18,CL18)-1,"-"),"-")</f>
        <v>-</v>
      </c>
      <c r="DS18" s="28" t="str">
        <f>IFERROR(IF($E18=1,RANK(CM18,CM:CM,1)+COUNTIF(CM$4:CM18,CM18)-1,"-"),"-")</f>
        <v>-</v>
      </c>
      <c r="DT18" s="28" t="str">
        <f>IFERROR(IF($E18=1,RANK(CN18,CN:CN,1)+COUNTIF(CN$4:CN18,CN18)-1,"-"),"-")</f>
        <v>-</v>
      </c>
      <c r="DU18">
        <f>DU17-1</f>
        <v>98</v>
      </c>
      <c r="DV18" s="34">
        <f>DV17+1</f>
        <v>3</v>
      </c>
      <c r="DW18" s="33" t="str">
        <f>IFERROR(INDEX($A:$DD,IF($EI$4="Entrants",MATCH($DU18,$CQ:$CQ,0),MATCH($DU18,$CZ:$CZ,0)),11),"")</f>
        <v>BESANCON FRANCHE COMTE TGV</v>
      </c>
      <c r="DX18" s="31">
        <f>IFERROR(INDEX($A:$DD,IF($EI$4="Entrants",MATCH($DU18,$CQ:$CQ,0),MATCH($DU18,$CZ:$CZ,0)),IF($EI$4="Entrants",63,22)),"")</f>
        <v>9.0500000000000007</v>
      </c>
      <c r="DY18">
        <f>DY17-1</f>
        <v>97</v>
      </c>
      <c r="DZ18" s="34">
        <f>MAX(DZ17+1,0)</f>
        <v>3</v>
      </c>
      <c r="EA18" s="33" t="str">
        <f>IFERROR(INDEX($A:$DT,IF($EI$4="Entrants",MATCH($DY18,$DG:$DG,0),MATCH($DY18,$DP:$DP,0)),11),"")</f>
        <v>BESANCON VIOTTE</v>
      </c>
      <c r="EB18" s="61">
        <f>IFERROR(INDEX($A:$DT,IF($EI$4="Entrants",MATCH($DY18,$DG:$DG,0),MATCH($DY18,$DP:$DP,0)),IF($EI$4="Entrants",79,50)),"")</f>
        <v>0.67</v>
      </c>
      <c r="EC18" s="32">
        <f>IFERROR(INDEX($A:$DT,IF($EI$4="Entrants",MATCH($DY18,$DG:$DG,0),MATCH($DY18,$DP:$DP,0)),IF($EI$4="Entrants",63,22)),"")</f>
        <v>8.77</v>
      </c>
      <c r="ED18" s="31" t="str">
        <f>IFERROR(IF(EB18&gt;0,"+"&amp;ROUND(EB18,2),ROUND(EB18,2)),"")</f>
        <v>+0,67</v>
      </c>
      <c r="EJ18" s="68" t="str">
        <f t="shared" si="13"/>
        <v>Lorraine</v>
      </c>
      <c r="EK18">
        <v>12</v>
      </c>
      <c r="EN18" s="68" t="s">
        <v>93</v>
      </c>
      <c r="EO18" s="68" t="s">
        <v>70</v>
      </c>
      <c r="EP18">
        <f t="shared" si="14"/>
        <v>1</v>
      </c>
      <c r="EQ18">
        <f>IF(EP18=1,SUM(EP$6:EP18),0)</f>
        <v>12</v>
      </c>
      <c r="EU18">
        <v>8.1300000000000008</v>
      </c>
      <c r="EV18">
        <v>8.68</v>
      </c>
      <c r="EW18">
        <v>8.98</v>
      </c>
      <c r="EX18">
        <v>8.59</v>
      </c>
      <c r="EY18">
        <v>8.3800000000000008</v>
      </c>
      <c r="EZ18">
        <v>8.14</v>
      </c>
      <c r="FA18">
        <v>6.87</v>
      </c>
      <c r="FB18">
        <v>6.81</v>
      </c>
      <c r="FK18" t="s">
        <v>84</v>
      </c>
      <c r="FL18" t="s">
        <v>84</v>
      </c>
      <c r="FM18" t="s">
        <v>84</v>
      </c>
      <c r="FN18" t="s">
        <v>84</v>
      </c>
      <c r="FO18" t="s">
        <v>84</v>
      </c>
      <c r="FP18" t="s">
        <v>84</v>
      </c>
      <c r="FQ18" t="s">
        <v>84</v>
      </c>
      <c r="FR18" t="s">
        <v>84</v>
      </c>
    </row>
    <row r="19" spans="1:174" ht="19.5" x14ac:dyDescent="0.35">
      <c r="A19" s="9">
        <f t="shared" si="2"/>
        <v>1</v>
      </c>
      <c r="B19" s="9">
        <f t="shared" si="3"/>
        <v>1</v>
      </c>
      <c r="C19" s="9">
        <f t="shared" si="11"/>
        <v>1</v>
      </c>
      <c r="D19" s="9">
        <f t="shared" si="4"/>
        <v>1</v>
      </c>
      <c r="E19" s="9">
        <f t="shared" si="5"/>
        <v>1</v>
      </c>
      <c r="F19" s="68" t="s">
        <v>57</v>
      </c>
      <c r="G19" s="68" t="s">
        <v>71</v>
      </c>
      <c r="H19" s="7">
        <v>1</v>
      </c>
      <c r="I19" s="66" t="s">
        <v>44</v>
      </c>
      <c r="J19" s="66">
        <v>300863</v>
      </c>
      <c r="K19" s="66" t="s">
        <v>94</v>
      </c>
      <c r="L19" s="66" t="s">
        <v>46</v>
      </c>
      <c r="M19" s="66" t="s">
        <v>47</v>
      </c>
      <c r="N19" s="54">
        <v>8.2799999999999994</v>
      </c>
      <c r="O19" s="55">
        <v>9.0500000000000007</v>
      </c>
      <c r="P19" s="55">
        <v>9.1</v>
      </c>
      <c r="Q19" s="55">
        <v>9.31</v>
      </c>
      <c r="R19" s="54">
        <v>8.19</v>
      </c>
      <c r="S19" s="65">
        <v>7.98</v>
      </c>
      <c r="T19" s="50">
        <v>6.81</v>
      </c>
      <c r="U19" s="50">
        <v>7.25</v>
      </c>
      <c r="V19" s="30"/>
      <c r="AD19" s="70">
        <v>8.23</v>
      </c>
      <c r="AE19" s="70">
        <v>8.82</v>
      </c>
      <c r="AF19" s="70">
        <v>8.99</v>
      </c>
      <c r="AG19" s="72">
        <v>9.06</v>
      </c>
      <c r="AH19" s="70">
        <v>8.35</v>
      </c>
      <c r="AI19" s="65">
        <v>7.78</v>
      </c>
      <c r="AJ19" s="50">
        <v>6.84</v>
      </c>
      <c r="AK19" s="50">
        <v>7.05</v>
      </c>
      <c r="AL19" s="30"/>
      <c r="AT19" s="29">
        <f t="shared" si="6"/>
        <v>0.05</v>
      </c>
      <c r="AU19" s="29">
        <f t="shared" si="6"/>
        <v>0.23</v>
      </c>
      <c r="AV19" s="29">
        <f t="shared" si="6"/>
        <v>0.11</v>
      </c>
      <c r="AW19" s="29">
        <f t="shared" si="6"/>
        <v>0.25</v>
      </c>
      <c r="AX19" s="29">
        <f t="shared" si="6"/>
        <v>-0.16</v>
      </c>
      <c r="AY19" s="29">
        <f t="shared" si="6"/>
        <v>0.2</v>
      </c>
      <c r="AZ19" s="29">
        <f t="shared" si="6"/>
        <v>-0.03</v>
      </c>
      <c r="BA19" s="29">
        <f t="shared" si="6"/>
        <v>0.2</v>
      </c>
      <c r="BB19" s="30"/>
      <c r="BJ19" s="29">
        <f t="shared" si="12"/>
        <v>8.2799999999999994</v>
      </c>
      <c r="BK19" s="29">
        <f t="shared" si="7"/>
        <v>9.0500000000000007</v>
      </c>
      <c r="BL19" s="29">
        <f t="shared" si="7"/>
        <v>9.1</v>
      </c>
      <c r="BM19" s="29">
        <f t="shared" si="7"/>
        <v>9.31</v>
      </c>
      <c r="BN19" s="29">
        <f t="shared" si="7"/>
        <v>8.19</v>
      </c>
      <c r="BO19" s="29">
        <f t="shared" si="8"/>
        <v>7.98</v>
      </c>
      <c r="BP19" s="29">
        <f t="shared" si="9"/>
        <v>6.81</v>
      </c>
      <c r="BQ19" s="29">
        <f t="shared" si="9"/>
        <v>7.25</v>
      </c>
      <c r="BR19" s="30"/>
      <c r="BZ19" s="29">
        <f t="shared" si="10"/>
        <v>0.05</v>
      </c>
      <c r="CA19" s="29">
        <f t="shared" si="10"/>
        <v>0.23</v>
      </c>
      <c r="CB19" s="29">
        <f t="shared" si="10"/>
        <v>0.11</v>
      </c>
      <c r="CC19" s="29">
        <f t="shared" si="10"/>
        <v>0.25</v>
      </c>
      <c r="CD19" s="29">
        <f t="shared" si="10"/>
        <v>-0.16</v>
      </c>
      <c r="CE19" s="29">
        <f t="shared" si="10"/>
        <v>0.2</v>
      </c>
      <c r="CF19" s="29">
        <f t="shared" si="10"/>
        <v>-0.03</v>
      </c>
      <c r="CG19" s="29">
        <f t="shared" si="10"/>
        <v>0.2</v>
      </c>
      <c r="CH19" s="30"/>
      <c r="CP19" s="28">
        <f>IFERROR(IF($E19=1,RANK(BJ19,BJ:BJ,1)+COUNTIF(BJ$4:BJ19,BJ19)-1,"-"),"-")</f>
        <v>86</v>
      </c>
      <c r="CQ19" s="28">
        <f>IFERROR(IF($E19=1,RANK(BK19,BK:BK,1)+COUNTIF(BK$4:BK19,BK19)-1,"-"),"-")</f>
        <v>98</v>
      </c>
      <c r="CR19" s="28">
        <f>IFERROR(IF($E19=1,RANK(BL19,BL:BL,1)+COUNTIF(BL$4:BL19,BL19)-1,"-"),"-")</f>
        <v>89</v>
      </c>
      <c r="CS19" s="28">
        <f>IFERROR(IF($E19=1,RANK(BM19,BM:BM,1)+COUNTIF(BM$4:BM19,BM19)-1,"-"),"-")</f>
        <v>98</v>
      </c>
      <c r="CT19" s="28">
        <f>IFERROR(IF($E19=1,RANK(BN19,BN:BN,1)+COUNTIF(BN$4:BN19,BN19)-1,"-"),"-")</f>
        <v>65</v>
      </c>
      <c r="CU19" s="28">
        <f>IFERROR(IF($E19=1,RANK(BO19,BO:BO,1)+COUNTIF(BO$4:BO19,BO19)-1,"-"),"-")</f>
        <v>89</v>
      </c>
      <c r="CV19" s="28">
        <f>IFERROR(IF($E19=1,RANK(BP19,BP:BP,1)+COUNTIF(BP$4:BP19,BP19)-1,"-"),"-")</f>
        <v>63</v>
      </c>
      <c r="CW19" s="28">
        <f>IFERROR(IF($E19=1,RANK(BQ19,BQ:BQ,1)+COUNTIF(BQ$4:BQ19,BQ19)-1,"-"),"-")</f>
        <v>50</v>
      </c>
      <c r="CX19" s="30"/>
      <c r="DF19" s="28">
        <f>IFERROR(IF($E19=1,RANK(BZ19,BZ:BZ,1)+COUNTIF(BZ$3:BZ18,BZ19),"-"),"-")</f>
        <v>43</v>
      </c>
      <c r="DG19" s="28">
        <f>IFERROR(IF($E19=1,RANK(CA19,CA:CA,1)+COUNTIF(CA$3:CA18,CA19),"-"),"-")</f>
        <v>72</v>
      </c>
      <c r="DH19" s="28">
        <f>IFERROR(IF($E19=1,RANK(CB19,CB:CB,1)+COUNTIF(CB$3:CB18,CB19),"-"),"-")</f>
        <v>59</v>
      </c>
      <c r="DI19" s="28">
        <f>IFERROR(IF($E19=1,RANK(CC19,CC:CC,1)+COUNTIF(CC$3:CC18,CC19),"-"),"-")</f>
        <v>81</v>
      </c>
      <c r="DJ19" s="28">
        <f>IFERROR(IF($E19=1,RANK(CD19,CD:CD,1)+COUNTIF(CD$3:CD18,CD19),"-"),"-")</f>
        <v>19</v>
      </c>
      <c r="DK19" s="28">
        <f>IFERROR(IF($E19=1,RANK(CE19,CE:CE,1)+COUNTIF(CE$3:CE18,CE19),"-"),"-")</f>
        <v>57</v>
      </c>
      <c r="DL19" s="28">
        <f>IFERROR(IF($E19=1,RANK(CF19,CF:CF,1)+COUNTIF(CF$3:CF18,CF19),"-"),"-")</f>
        <v>38</v>
      </c>
      <c r="DM19" s="28">
        <f>IFERROR(IF($E19=1,RANK(CG19,CG:CG,1)+COUNTIF(CG$3:CG18,CG19),"-"),"-")</f>
        <v>55</v>
      </c>
      <c r="DN19" s="6"/>
      <c r="DO19" s="28" t="str">
        <f>IFERROR(IF($E19=1,RANK(CI19,CI:CI,1)+COUNTIF(CI$4:CI19,CI19)-1,"-"),"-")</f>
        <v>-</v>
      </c>
      <c r="DP19" s="28" t="str">
        <f>IFERROR(IF($E19=1,RANK(CJ19,CJ:CJ,1)+COUNTIF(CJ$4:CJ19,CJ19)-1,"-"),"-")</f>
        <v>-</v>
      </c>
      <c r="DQ19" s="28" t="str">
        <f>IFERROR(IF($E19=1,RANK(CK19,CK:CK,1)+COUNTIF(CK$4:CK19,CK19)-1,"-"),"-")</f>
        <v>-</v>
      </c>
      <c r="DR19" s="28" t="str">
        <f>IFERROR(IF($E19=1,RANK(CL19,CL:CL,1)+COUNTIF(CL$4:CL19,CL19)-1,"-"),"-")</f>
        <v>-</v>
      </c>
      <c r="DS19" s="28" t="str">
        <f>IFERROR(IF($E19=1,RANK(CM19,CM:CM,1)+COUNTIF(CM$4:CM19,CM19)-1,"-"),"-")</f>
        <v>-</v>
      </c>
      <c r="DT19" s="28" t="str">
        <f>IFERROR(IF($E19=1,RANK(CN19,CN:CN,1)+COUNTIF(CN$4:CN19,CN19)-1,"-"),"-")</f>
        <v>-</v>
      </c>
      <c r="DU19">
        <f>DU18-1</f>
        <v>97</v>
      </c>
      <c r="DV19" s="34">
        <f>DV18+1</f>
        <v>4</v>
      </c>
      <c r="DW19" s="33" t="str">
        <f>IFERROR(INDEX($A:$DD,IF($EI$4="Entrants",MATCH($DU19,$CQ:$CQ,0),MATCH($DU19,$CZ:$CZ,0)),11),"")</f>
        <v>LE CREUSOT MONTCEAU MONTCHANIN</v>
      </c>
      <c r="DX19" s="31">
        <f>IFERROR(INDEX($A:$DD,IF($EI$4="Entrants",MATCH($DU19,$CQ:$CQ,0),MATCH($DU19,$CZ:$CZ,0)),IF($EI$4="Entrants",63,22)),"")</f>
        <v>9.0299999999999994</v>
      </c>
      <c r="DY19">
        <f>DY18-1</f>
        <v>96</v>
      </c>
      <c r="DZ19" s="34">
        <f>MAX(DZ18+1,0)</f>
        <v>4</v>
      </c>
      <c r="EA19" s="33" t="str">
        <f>IFERROR(INDEX($A:$DT,IF($EI$4="Entrants",MATCH($DY19,$DG:$DG,0),MATCH($DY19,$DP:$DP,0)),11),"")</f>
        <v>PAU</v>
      </c>
      <c r="EB19" s="61">
        <f>IFERROR(INDEX($A:$DT,IF($EI$4="Entrants",MATCH($DY19,$DG:$DG,0),MATCH($DY19,$DP:$DP,0)),IF($EI$4="Entrants",79,50)),"")</f>
        <v>0.54</v>
      </c>
      <c r="EC19" s="32">
        <f>IFERROR(INDEX($A:$DT,IF($EI$4="Entrants",MATCH($DY19,$DG:$DG,0),MATCH($DY19,$DP:$DP,0)),IF($EI$4="Entrants",63,22)),"")</f>
        <v>8.57</v>
      </c>
      <c r="ED19" s="31" t="str">
        <f>IFERROR(IF(EB19&gt;0,"+"&amp;ROUND(EB19,2),ROUND(EB19,2)),"")</f>
        <v>+0,54</v>
      </c>
      <c r="EJ19" s="68" t="str">
        <f t="shared" si="13"/>
        <v>UG Gares Régionales</v>
      </c>
      <c r="EK19">
        <v>13</v>
      </c>
      <c r="EN19" s="68" t="s">
        <v>95</v>
      </c>
      <c r="EO19" s="68" t="s">
        <v>80</v>
      </c>
      <c r="EP19">
        <f t="shared" si="14"/>
        <v>1</v>
      </c>
      <c r="EQ19">
        <f>IF(EP19=1,SUM(EP$6:EP19),0)</f>
        <v>13</v>
      </c>
      <c r="EU19">
        <v>8.6199999999999992</v>
      </c>
      <c r="EV19">
        <v>8.6300000000000008</v>
      </c>
      <c r="EW19">
        <v>8.84</v>
      </c>
      <c r="EX19">
        <v>9.26</v>
      </c>
      <c r="EY19">
        <v>8.4499999999999993</v>
      </c>
      <c r="EZ19">
        <v>8.1300000000000008</v>
      </c>
      <c r="FA19">
        <v>7</v>
      </c>
      <c r="FB19">
        <v>7.53</v>
      </c>
      <c r="FK19">
        <v>8.8800000000000008</v>
      </c>
      <c r="FL19">
        <v>9.07</v>
      </c>
      <c r="FM19">
        <v>9.3699999999999992</v>
      </c>
      <c r="FN19">
        <v>9.34</v>
      </c>
      <c r="FO19">
        <v>9.01</v>
      </c>
      <c r="FP19">
        <v>8.1</v>
      </c>
      <c r="FQ19">
        <v>7.26</v>
      </c>
      <c r="FR19">
        <v>8.11</v>
      </c>
    </row>
    <row r="20" spans="1:174" ht="19.5" x14ac:dyDescent="0.35">
      <c r="A20" s="9">
        <f t="shared" si="2"/>
        <v>1</v>
      </c>
      <c r="B20" s="9">
        <f t="shared" si="3"/>
        <v>1</v>
      </c>
      <c r="C20" s="9">
        <f t="shared" si="11"/>
        <v>1</v>
      </c>
      <c r="D20" s="9">
        <f t="shared" si="4"/>
        <v>1</v>
      </c>
      <c r="E20" s="9">
        <f t="shared" si="5"/>
        <v>1</v>
      </c>
      <c r="F20" s="68" t="s">
        <v>57</v>
      </c>
      <c r="G20" s="68" t="s">
        <v>71</v>
      </c>
      <c r="H20" s="7">
        <v>1</v>
      </c>
      <c r="I20" s="66" t="s">
        <v>78</v>
      </c>
      <c r="J20" s="66">
        <v>718007</v>
      </c>
      <c r="K20" s="66" t="s">
        <v>96</v>
      </c>
      <c r="L20" s="66" t="s">
        <v>46</v>
      </c>
      <c r="M20" s="66" t="s">
        <v>47</v>
      </c>
      <c r="N20" s="54">
        <v>8.1</v>
      </c>
      <c r="O20" s="54">
        <v>8.77</v>
      </c>
      <c r="P20" s="55">
        <v>9.27</v>
      </c>
      <c r="Q20" s="54">
        <v>8.1</v>
      </c>
      <c r="R20" s="54">
        <v>8.2799999999999994</v>
      </c>
      <c r="S20" s="65">
        <v>7.69</v>
      </c>
      <c r="T20" s="50">
        <v>6.72</v>
      </c>
      <c r="U20" s="50">
        <v>7.89</v>
      </c>
      <c r="V20" s="30"/>
      <c r="AD20" s="65">
        <v>7.72</v>
      </c>
      <c r="AE20" s="70">
        <v>8.1</v>
      </c>
      <c r="AF20" s="70">
        <v>8.86</v>
      </c>
      <c r="AG20" s="65">
        <v>7.8</v>
      </c>
      <c r="AH20" s="65">
        <v>7.8</v>
      </c>
      <c r="AI20" s="65">
        <v>7.42</v>
      </c>
      <c r="AJ20" s="50">
        <v>6.38</v>
      </c>
      <c r="AK20" s="50">
        <v>7.38</v>
      </c>
      <c r="AL20" s="30"/>
      <c r="AT20" s="29">
        <f t="shared" si="6"/>
        <v>0.38</v>
      </c>
      <c r="AU20" s="29">
        <f t="shared" si="6"/>
        <v>0.67</v>
      </c>
      <c r="AV20" s="29">
        <f t="shared" si="6"/>
        <v>0.41</v>
      </c>
      <c r="AW20" s="29">
        <f t="shared" si="6"/>
        <v>0.3</v>
      </c>
      <c r="AX20" s="29">
        <f t="shared" si="6"/>
        <v>0.48</v>
      </c>
      <c r="AY20" s="29">
        <f t="shared" si="6"/>
        <v>0.27</v>
      </c>
      <c r="AZ20" s="29">
        <f t="shared" si="6"/>
        <v>0.34</v>
      </c>
      <c r="BA20" s="29">
        <f t="shared" si="6"/>
        <v>0.51</v>
      </c>
      <c r="BB20" s="30"/>
      <c r="BJ20" s="29">
        <f t="shared" si="12"/>
        <v>8.1</v>
      </c>
      <c r="BK20" s="29">
        <f t="shared" si="7"/>
        <v>8.77</v>
      </c>
      <c r="BL20" s="29">
        <f t="shared" si="7"/>
        <v>9.27</v>
      </c>
      <c r="BM20" s="29">
        <f t="shared" si="7"/>
        <v>8.1</v>
      </c>
      <c r="BN20" s="29">
        <f t="shared" si="7"/>
        <v>8.2799999999999994</v>
      </c>
      <c r="BO20" s="29">
        <f t="shared" si="8"/>
        <v>7.69</v>
      </c>
      <c r="BP20" s="29">
        <f t="shared" si="9"/>
        <v>6.72</v>
      </c>
      <c r="BQ20" s="29">
        <f t="shared" si="9"/>
        <v>7.89</v>
      </c>
      <c r="BR20" s="30"/>
      <c r="BZ20" s="29">
        <f t="shared" si="10"/>
        <v>0.38</v>
      </c>
      <c r="CA20" s="29">
        <f t="shared" si="10"/>
        <v>0.67</v>
      </c>
      <c r="CB20" s="29">
        <f t="shared" si="10"/>
        <v>0.41</v>
      </c>
      <c r="CC20" s="29">
        <f t="shared" si="10"/>
        <v>0.3</v>
      </c>
      <c r="CD20" s="29">
        <f t="shared" si="10"/>
        <v>0.48</v>
      </c>
      <c r="CE20" s="29">
        <f t="shared" si="10"/>
        <v>0.27</v>
      </c>
      <c r="CF20" s="29">
        <f t="shared" si="10"/>
        <v>0.34</v>
      </c>
      <c r="CG20" s="29">
        <f t="shared" si="10"/>
        <v>0.51</v>
      </c>
      <c r="CH20" s="30"/>
      <c r="CP20" s="28">
        <f>IFERROR(IF($E20=1,RANK(BJ20,BJ:BJ,1)+COUNTIF(BJ$4:BJ20,BJ20)-1,"-"),"-")</f>
        <v>74</v>
      </c>
      <c r="CQ20" s="28">
        <f>IFERROR(IF($E20=1,RANK(BK20,BK:BK,1)+COUNTIF(BK$4:BK20,BK20)-1,"-"),"-")</f>
        <v>87</v>
      </c>
      <c r="CR20" s="28">
        <f>IFERROR(IF($E20=1,RANK(BL20,BL:BL,1)+COUNTIF(BL$4:BL20,BL20)-1,"-"),"-")</f>
        <v>98</v>
      </c>
      <c r="CS20" s="28">
        <f>IFERROR(IF($E20=1,RANK(BM20,BM:BM,1)+COUNTIF(BM$4:BM20,BM20)-1,"-"),"-")</f>
        <v>28</v>
      </c>
      <c r="CT20" s="28">
        <f>IFERROR(IF($E20=1,RANK(BN20,BN:BN,1)+COUNTIF(BN$4:BN20,BN20)-1,"-"),"-")</f>
        <v>75</v>
      </c>
      <c r="CU20" s="28">
        <f>IFERROR(IF($E20=1,RANK(BO20,BO:BO,1)+COUNTIF(BO$4:BO20,BO20)-1,"-"),"-")</f>
        <v>63</v>
      </c>
      <c r="CV20" s="28">
        <f>IFERROR(IF($E20=1,RANK(BP20,BP:BP,1)+COUNTIF(BP$4:BP20,BP20)-1,"-"),"-")</f>
        <v>59</v>
      </c>
      <c r="CW20" s="28">
        <f>IFERROR(IF($E20=1,RANK(BQ20,BQ:BQ,1)+COUNTIF(BQ$4:BQ20,BQ20)-1,"-"),"-")</f>
        <v>93</v>
      </c>
      <c r="CX20" s="30"/>
      <c r="DF20" s="28">
        <f>IFERROR(IF($E20=1,RANK(BZ20,BZ:BZ,1)+COUNTIF(BZ$3:BZ19,BZ20),"-"),"-")</f>
        <v>91</v>
      </c>
      <c r="DG20" s="28">
        <f>IFERROR(IF($E20=1,RANK(CA20,CA:CA,1)+COUNTIF(CA$3:CA19,CA20),"-"),"-")</f>
        <v>97</v>
      </c>
      <c r="DH20" s="28">
        <f>IFERROR(IF($E20=1,RANK(CB20,CB:CB,1)+COUNTIF(CB$3:CB19,CB20),"-"),"-")</f>
        <v>91</v>
      </c>
      <c r="DI20" s="28">
        <f>IFERROR(IF($E20=1,RANK(CC20,CC:CC,1)+COUNTIF(CC$3:CC19,CC20),"-"),"-")</f>
        <v>88</v>
      </c>
      <c r="DJ20" s="28">
        <f>IFERROR(IF($E20=1,RANK(CD20,CD:CD,1)+COUNTIF(CD$3:CD19,CD20),"-"),"-")</f>
        <v>91</v>
      </c>
      <c r="DK20" s="28">
        <f>IFERROR(IF($E20=1,RANK(CE20,CE:CE,1)+COUNTIF(CE$3:CE19,CE20),"-"),"-")</f>
        <v>69</v>
      </c>
      <c r="DL20" s="28">
        <f>IFERROR(IF($E20=1,RANK(CF20,CF:CF,1)+COUNTIF(CF$3:CF19,CF20),"-"),"-")</f>
        <v>80</v>
      </c>
      <c r="DM20" s="28">
        <f>IFERROR(IF($E20=1,RANK(CG20,CG:CG,1)+COUNTIF(CG$3:CG19,CG20),"-"),"-")</f>
        <v>83</v>
      </c>
      <c r="DN20" s="6"/>
      <c r="DO20" s="28" t="str">
        <f>IFERROR(IF($E20=1,RANK(CI20,CI:CI,1)+COUNTIF(CI$4:CI20,CI20)-1,"-"),"-")</f>
        <v>-</v>
      </c>
      <c r="DP20" s="28" t="str">
        <f>IFERROR(IF($E20=1,RANK(CJ20,CJ:CJ,1)+COUNTIF(CJ$4:CJ20,CJ20)-1,"-"),"-")</f>
        <v>-</v>
      </c>
      <c r="DQ20" s="28" t="str">
        <f>IFERROR(IF($E20=1,RANK(CK20,CK:CK,1)+COUNTIF(CK$4:CK20,CK20)-1,"-"),"-")</f>
        <v>-</v>
      </c>
      <c r="DR20" s="28" t="str">
        <f>IFERROR(IF($E20=1,RANK(CL20,CL:CL,1)+COUNTIF(CL$4:CL20,CL20)-1,"-"),"-")</f>
        <v>-</v>
      </c>
      <c r="DS20" s="28" t="str">
        <f>IFERROR(IF($E20=1,RANK(CM20,CM:CM,1)+COUNTIF(CM$4:CM20,CM20)-1,"-"),"-")</f>
        <v>-</v>
      </c>
      <c r="DT20" s="28" t="str">
        <f>IFERROR(IF($E20=1,RANK(CN20,CN:CN,1)+COUNTIF(CN$4:CN20,CN20)-1,"-"),"-")</f>
        <v>-</v>
      </c>
      <c r="DU20">
        <f>DU19-1</f>
        <v>96</v>
      </c>
      <c r="DV20" s="34">
        <f>DV19+1</f>
        <v>5</v>
      </c>
      <c r="DW20" s="33" t="str">
        <f>IFERROR(INDEX($A:$DD,IF($EI$4="Entrants",MATCH($DU20,$CQ:$CQ,0),MATCH($DU20,$CZ:$CZ,0)),11),"")</f>
        <v>MACON LOCHE TGV</v>
      </c>
      <c r="DX20" s="31">
        <f>IFERROR(INDEX($A:$DD,IF($EI$4="Entrants",MATCH($DU20,$CQ:$CQ,0),MATCH($DU20,$CZ:$CZ,0)),IF($EI$4="Entrants",63,22)),"")</f>
        <v>9</v>
      </c>
      <c r="DY20">
        <f>DY19-1</f>
        <v>95</v>
      </c>
      <c r="DZ20" s="34">
        <f>MAX(DZ19+1,0)</f>
        <v>5</v>
      </c>
      <c r="EA20" s="33" t="str">
        <f>IFERROR(INDEX($A:$DT,IF($EI$4="Entrants",MATCH($DY20,$DG:$DG,0),MATCH($DY20,$DP:$DP,0)),11),"")</f>
        <v>DIJON VILLE</v>
      </c>
      <c r="EB20" s="61">
        <f>IFERROR(INDEX($A:$DT,IF($EI$4="Entrants",MATCH($DY20,$DG:$DG,0),MATCH($DY20,$DP:$DP,0)),IF($EI$4="Entrants",79,50)),"")</f>
        <v>0.51</v>
      </c>
      <c r="EC20" s="32">
        <f>IFERROR(INDEX($A:$DT,IF($EI$4="Entrants",MATCH($DY20,$DG:$DG,0),MATCH($DY20,$DP:$DP,0)),IF($EI$4="Entrants",63,22)),"")</f>
        <v>8.6300000000000008</v>
      </c>
      <c r="ED20" s="31" t="str">
        <f>IFERROR(IF(EB20&gt;0,"+"&amp;ROUND(EB20,2),ROUND(EB20,2)),"")</f>
        <v>+0,51</v>
      </c>
      <c r="EJ20" s="68" t="str">
        <f t="shared" si="13"/>
        <v>Provences Alpes</v>
      </c>
      <c r="EK20">
        <v>14</v>
      </c>
      <c r="EN20" s="68" t="s">
        <v>97</v>
      </c>
      <c r="EO20" s="68" t="s">
        <v>80</v>
      </c>
      <c r="EP20">
        <f t="shared" si="14"/>
        <v>1</v>
      </c>
      <c r="EQ20">
        <f>IF(EP20=1,SUM(EP$6:EP20),0)</f>
        <v>14</v>
      </c>
      <c r="EU20">
        <v>7.85</v>
      </c>
      <c r="EV20">
        <v>8.41</v>
      </c>
      <c r="EW20">
        <v>8.67</v>
      </c>
      <c r="EX20">
        <v>8.3000000000000007</v>
      </c>
      <c r="EY20">
        <v>7.77</v>
      </c>
      <c r="EZ20">
        <v>7.64</v>
      </c>
      <c r="FA20">
        <v>6.69</v>
      </c>
      <c r="FB20">
        <v>7.1</v>
      </c>
      <c r="FK20" t="s">
        <v>84</v>
      </c>
      <c r="FL20" t="s">
        <v>84</v>
      </c>
      <c r="FM20" t="s">
        <v>84</v>
      </c>
      <c r="FN20" t="s">
        <v>84</v>
      </c>
      <c r="FO20" t="s">
        <v>84</v>
      </c>
      <c r="FP20" t="s">
        <v>84</v>
      </c>
      <c r="FQ20" t="s">
        <v>84</v>
      </c>
      <c r="FR20" t="s">
        <v>84</v>
      </c>
    </row>
    <row r="21" spans="1:174" x14ac:dyDescent="0.35">
      <c r="A21" s="9">
        <f t="shared" si="2"/>
        <v>1</v>
      </c>
      <c r="B21" s="9">
        <f t="shared" si="3"/>
        <v>1</v>
      </c>
      <c r="C21" s="9" t="str">
        <f t="shared" si="11"/>
        <v/>
      </c>
      <c r="D21" s="9">
        <f t="shared" si="4"/>
        <v>1</v>
      </c>
      <c r="E21" s="9">
        <f t="shared" si="5"/>
        <v>0</v>
      </c>
      <c r="F21" s="68" t="s">
        <v>57</v>
      </c>
      <c r="G21" s="68" t="s">
        <v>68</v>
      </c>
      <c r="H21" s="66" t="s">
        <v>82</v>
      </c>
      <c r="I21" s="66" t="s">
        <v>78</v>
      </c>
      <c r="J21" s="66">
        <v>743005</v>
      </c>
      <c r="K21" s="66" t="s">
        <v>98</v>
      </c>
      <c r="L21" s="66" t="s">
        <v>46</v>
      </c>
      <c r="M21" s="66" t="s">
        <v>47</v>
      </c>
      <c r="N21" s="54">
        <v>8.2799999999999994</v>
      </c>
      <c r="O21" s="54">
        <v>8.85</v>
      </c>
      <c r="P21" s="55">
        <v>9.1999999999999993</v>
      </c>
      <c r="Q21" s="54">
        <v>8.4600000000000009</v>
      </c>
      <c r="R21" s="54">
        <v>8.3800000000000008</v>
      </c>
      <c r="S21" s="65">
        <v>7.79</v>
      </c>
      <c r="T21" s="50">
        <v>7.15</v>
      </c>
      <c r="U21" s="50">
        <v>7.96</v>
      </c>
      <c r="V21" s="30"/>
      <c r="AD21" s="65">
        <v>8.31</v>
      </c>
      <c r="AE21" s="70">
        <v>8.7100000000000009</v>
      </c>
      <c r="AF21" s="72">
        <v>9.24</v>
      </c>
      <c r="AG21" s="70">
        <v>8.49</v>
      </c>
      <c r="AH21" s="70">
        <v>8.3800000000000008</v>
      </c>
      <c r="AI21" s="54">
        <v>8.17</v>
      </c>
      <c r="AJ21" s="50">
        <v>6.89</v>
      </c>
      <c r="AK21" s="50">
        <v>7.82</v>
      </c>
      <c r="AL21" s="30"/>
      <c r="AT21" s="29">
        <f t="shared" si="6"/>
        <v>-0.03</v>
      </c>
      <c r="AU21" s="29">
        <f t="shared" si="6"/>
        <v>0.14000000000000001</v>
      </c>
      <c r="AV21" s="29">
        <f t="shared" si="6"/>
        <v>-0.04</v>
      </c>
      <c r="AW21" s="29">
        <f t="shared" si="6"/>
        <v>-0.03</v>
      </c>
      <c r="AX21" s="29">
        <f t="shared" si="6"/>
        <v>0</v>
      </c>
      <c r="AY21" s="29">
        <f t="shared" si="6"/>
        <v>-0.38</v>
      </c>
      <c r="AZ21" s="29">
        <f t="shared" si="6"/>
        <v>0.26</v>
      </c>
      <c r="BA21" s="29">
        <f t="shared" si="6"/>
        <v>0.14000000000000001</v>
      </c>
      <c r="BB21" s="30"/>
      <c r="BJ21" s="29" t="str">
        <f t="shared" si="12"/>
        <v>-</v>
      </c>
      <c r="BK21" s="29" t="str">
        <f t="shared" si="7"/>
        <v>-</v>
      </c>
      <c r="BL21" s="29" t="str">
        <f t="shared" si="7"/>
        <v>-</v>
      </c>
      <c r="BM21" s="29" t="str">
        <f t="shared" si="7"/>
        <v>-</v>
      </c>
      <c r="BN21" s="29" t="str">
        <f t="shared" si="7"/>
        <v>-</v>
      </c>
      <c r="BO21" s="29" t="str">
        <f t="shared" si="8"/>
        <v>-</v>
      </c>
      <c r="BP21" s="29" t="str">
        <f t="shared" si="9"/>
        <v>-</v>
      </c>
      <c r="BQ21" s="29" t="str">
        <f t="shared" si="9"/>
        <v>-</v>
      </c>
      <c r="BR21" s="30"/>
      <c r="BZ21" s="29" t="str">
        <f t="shared" si="10"/>
        <v>-</v>
      </c>
      <c r="CA21" s="29" t="str">
        <f t="shared" si="10"/>
        <v>-</v>
      </c>
      <c r="CB21" s="29" t="str">
        <f t="shared" si="10"/>
        <v>-</v>
      </c>
      <c r="CC21" s="29" t="str">
        <f t="shared" si="10"/>
        <v>-</v>
      </c>
      <c r="CD21" s="29" t="str">
        <f t="shared" si="10"/>
        <v>-</v>
      </c>
      <c r="CE21" s="29" t="str">
        <f t="shared" si="10"/>
        <v>-</v>
      </c>
      <c r="CF21" s="29" t="str">
        <f t="shared" si="10"/>
        <v>-</v>
      </c>
      <c r="CG21" s="29" t="str">
        <f t="shared" si="10"/>
        <v>-</v>
      </c>
      <c r="CH21" s="30"/>
      <c r="CP21" s="28" t="str">
        <f>IFERROR(IF($E21=1,RANK(BJ21,BJ:BJ,1)+COUNTIF(BJ$4:BJ21,BJ21)-1,"-"),"-")</f>
        <v>-</v>
      </c>
      <c r="CQ21" s="28" t="str">
        <f>IFERROR(IF($E21=1,RANK(BK21,BK:BK,1)+COUNTIF(BK$4:BK21,BK21)-1,"-"),"-")</f>
        <v>-</v>
      </c>
      <c r="CR21" s="28" t="str">
        <f>IFERROR(IF($E21=1,RANK(BL21,BL:BL,1)+COUNTIF(BL$4:BL21,BL21)-1,"-"),"-")</f>
        <v>-</v>
      </c>
      <c r="CS21" s="28" t="str">
        <f>IFERROR(IF($E21=1,RANK(BM21,BM:BM,1)+COUNTIF(BM$4:BM21,BM21)-1,"-"),"-")</f>
        <v>-</v>
      </c>
      <c r="CT21" s="28" t="str">
        <f>IFERROR(IF($E21=1,RANK(BN21,BN:BN,1)+COUNTIF(BN$4:BN21,BN21)-1,"-"),"-")</f>
        <v>-</v>
      </c>
      <c r="CU21" s="28" t="str">
        <f>IFERROR(IF($E21=1,RANK(BO21,BO:BO,1)+COUNTIF(BO$4:BO21,BO21)-1,"-"),"-")</f>
        <v>-</v>
      </c>
      <c r="CV21" s="28" t="str">
        <f>IFERROR(IF($E21=1,RANK(BP21,BP:BP,1)+COUNTIF(BP$4:BP21,BP21)-1,"-"),"-")</f>
        <v>-</v>
      </c>
      <c r="CW21" s="28" t="str">
        <f>IFERROR(IF($E21=1,RANK(BQ21,BQ:BQ,1)+COUNTIF(BQ$4:BQ21,BQ21)-1,"-"),"-")</f>
        <v>-</v>
      </c>
      <c r="CX21" s="30"/>
      <c r="DF21" s="28" t="str">
        <f>IFERROR(IF($E21=1,RANK(BZ21,BZ:BZ,1)+COUNTIF(BZ$3:BZ20,BZ21),"-"),"-")</f>
        <v>-</v>
      </c>
      <c r="DG21" s="28" t="str">
        <f>IFERROR(IF($E21=1,RANK(CA21,CA:CA,1)+COUNTIF(CA$3:CA20,CA21),"-"),"-")</f>
        <v>-</v>
      </c>
      <c r="DH21" s="28" t="str">
        <f>IFERROR(IF($E21=1,RANK(CB21,CB:CB,1)+COUNTIF(CB$3:CB20,CB21),"-"),"-")</f>
        <v>-</v>
      </c>
      <c r="DI21" s="28" t="str">
        <f>IFERROR(IF($E21=1,RANK(CC21,CC:CC,1)+COUNTIF(CC$3:CC20,CC21),"-"),"-")</f>
        <v>-</v>
      </c>
      <c r="DJ21" s="28" t="str">
        <f>IFERROR(IF($E21=1,RANK(CD21,CD:CD,1)+COUNTIF(CD$3:CD20,CD21),"-"),"-")</f>
        <v>-</v>
      </c>
      <c r="DK21" s="28" t="str">
        <f>IFERROR(IF($E21=1,RANK(CE21,CE:CE,1)+COUNTIF(CE$3:CE20,CE21),"-"),"-")</f>
        <v>-</v>
      </c>
      <c r="DL21" s="28" t="str">
        <f>IFERROR(IF($E21=1,RANK(CF21,CF:CF,1)+COUNTIF(CF$3:CF20,CF21),"-"),"-")</f>
        <v>-</v>
      </c>
      <c r="DM21" s="28" t="str">
        <f>IFERROR(IF($E21=1,RANK(CG21,CG:CG,1)+COUNTIF(CG$3:CG20,CG21),"-"),"-")</f>
        <v>-</v>
      </c>
      <c r="DN21" s="6"/>
      <c r="DO21" s="28" t="str">
        <f>IFERROR(IF($E21=1,RANK(CI21,CI:CI,1)+COUNTIF(CI$4:CI21,CI21)-1,"-"),"-")</f>
        <v>-</v>
      </c>
      <c r="DP21" s="28" t="str">
        <f>IFERROR(IF($E21=1,RANK(CJ21,CJ:CJ,1)+COUNTIF(CJ$4:CJ21,CJ21)-1,"-"),"-")</f>
        <v>-</v>
      </c>
      <c r="DQ21" s="28" t="str">
        <f>IFERROR(IF($E21=1,RANK(CK21,CK:CK,1)+COUNTIF(CK$4:CK21,CK21)-1,"-"),"-")</f>
        <v>-</v>
      </c>
      <c r="DR21" s="28" t="str">
        <f>IFERROR(IF($E21=1,RANK(CL21,CL:CL,1)+COUNTIF(CL$4:CL21,CL21)-1,"-"),"-")</f>
        <v>-</v>
      </c>
      <c r="DS21" s="28" t="str">
        <f>IFERROR(IF($E21=1,RANK(CM21,CM:CM,1)+COUNTIF(CM$4:CM21,CM21)-1,"-"),"-")</f>
        <v>-</v>
      </c>
      <c r="DT21" s="28" t="str">
        <f>IFERROR(IF($E21=1,RANK(CN21,CN:CN,1)+COUNTIF(CN$4:CN21,CN21)-1,"-"),"-")</f>
        <v>-</v>
      </c>
      <c r="DW21" s="36" t="s">
        <v>66</v>
      </c>
      <c r="DX21" s="35" t="s">
        <v>39</v>
      </c>
      <c r="EA21" s="36" t="s">
        <v>67</v>
      </c>
      <c r="EB21" s="35" t="s">
        <v>41</v>
      </c>
      <c r="EC21" s="35" t="s">
        <v>39</v>
      </c>
      <c r="ED21" s="35" t="s">
        <v>41</v>
      </c>
      <c r="EJ21" s="68" t="str">
        <f t="shared" si="13"/>
        <v>Côte d'Azur</v>
      </c>
      <c r="EK21">
        <v>15</v>
      </c>
      <c r="EN21" s="68" t="s">
        <v>99</v>
      </c>
      <c r="EO21" s="68" t="s">
        <v>80</v>
      </c>
      <c r="EP21">
        <f t="shared" si="14"/>
        <v>1</v>
      </c>
      <c r="EQ21">
        <f>IF(EP21=1,SUM(EP$6:EP21),0)</f>
        <v>15</v>
      </c>
      <c r="EU21">
        <v>8.23</v>
      </c>
      <c r="EV21">
        <v>7.87</v>
      </c>
      <c r="EW21">
        <v>8.3000000000000007</v>
      </c>
      <c r="EX21">
        <v>8.6300000000000008</v>
      </c>
      <c r="EY21">
        <v>8.1300000000000008</v>
      </c>
      <c r="EZ21">
        <v>7.65</v>
      </c>
      <c r="FA21">
        <v>7.33</v>
      </c>
      <c r="FB21">
        <v>6.71</v>
      </c>
      <c r="FK21" t="s">
        <v>84</v>
      </c>
      <c r="FL21" t="s">
        <v>84</v>
      </c>
      <c r="FM21" t="s">
        <v>84</v>
      </c>
      <c r="FN21" t="s">
        <v>84</v>
      </c>
      <c r="FO21" t="s">
        <v>84</v>
      </c>
      <c r="FP21" t="s">
        <v>84</v>
      </c>
      <c r="FQ21" t="s">
        <v>84</v>
      </c>
      <c r="FR21" t="s">
        <v>84</v>
      </c>
    </row>
    <row r="22" spans="1:174" ht="19.5" x14ac:dyDescent="0.35">
      <c r="A22" s="9">
        <f t="shared" si="2"/>
        <v>1</v>
      </c>
      <c r="B22" s="9">
        <f t="shared" si="3"/>
        <v>1</v>
      </c>
      <c r="C22" s="9">
        <f t="shared" si="11"/>
        <v>1</v>
      </c>
      <c r="D22" s="9">
        <f t="shared" si="4"/>
        <v>1</v>
      </c>
      <c r="E22" s="9">
        <f t="shared" si="5"/>
        <v>1</v>
      </c>
      <c r="F22" s="68" t="s">
        <v>57</v>
      </c>
      <c r="G22" s="68" t="s">
        <v>68</v>
      </c>
      <c r="H22" s="7">
        <v>1</v>
      </c>
      <c r="I22" s="66" t="s">
        <v>78</v>
      </c>
      <c r="J22" s="66">
        <v>741009</v>
      </c>
      <c r="K22" s="66" t="s">
        <v>100</v>
      </c>
      <c r="L22" s="66" t="s">
        <v>46</v>
      </c>
      <c r="M22" s="66" t="s">
        <v>47</v>
      </c>
      <c r="N22" s="65">
        <v>7.96</v>
      </c>
      <c r="O22" s="54">
        <v>8.26</v>
      </c>
      <c r="P22" s="54">
        <v>8.74</v>
      </c>
      <c r="Q22" s="54">
        <v>8.31</v>
      </c>
      <c r="R22" s="54">
        <v>8.0399999999999991</v>
      </c>
      <c r="S22" s="65">
        <v>7.47</v>
      </c>
      <c r="T22" s="50">
        <v>7.09</v>
      </c>
      <c r="U22" s="50">
        <v>7.47</v>
      </c>
      <c r="V22" s="30"/>
      <c r="AD22" s="70">
        <v>8.14</v>
      </c>
      <c r="AE22" s="70">
        <v>8.18</v>
      </c>
      <c r="AF22" s="70">
        <v>8.76</v>
      </c>
      <c r="AG22" s="70">
        <v>8.41</v>
      </c>
      <c r="AH22" s="70">
        <v>8.2799999999999994</v>
      </c>
      <c r="AI22" s="65">
        <v>7.77</v>
      </c>
      <c r="AJ22" s="50">
        <v>7.27</v>
      </c>
      <c r="AK22" s="50">
        <v>7.57</v>
      </c>
      <c r="AL22" s="30"/>
      <c r="AT22" s="29">
        <f t="shared" si="6"/>
        <v>-0.18</v>
      </c>
      <c r="AU22" s="29">
        <f t="shared" si="6"/>
        <v>0.08</v>
      </c>
      <c r="AV22" s="29">
        <f t="shared" si="6"/>
        <v>-0.02</v>
      </c>
      <c r="AW22" s="29">
        <f t="shared" si="6"/>
        <v>-0.1</v>
      </c>
      <c r="AX22" s="29">
        <f t="shared" si="6"/>
        <v>-0.24</v>
      </c>
      <c r="AY22" s="29">
        <f t="shared" si="6"/>
        <v>-0.3</v>
      </c>
      <c r="AZ22" s="29">
        <f t="shared" si="6"/>
        <v>-0.18</v>
      </c>
      <c r="BA22" s="29">
        <f t="shared" si="6"/>
        <v>-0.1</v>
      </c>
      <c r="BB22" s="30"/>
      <c r="BJ22" s="29">
        <f t="shared" si="12"/>
        <v>7.96</v>
      </c>
      <c r="BK22" s="29">
        <f t="shared" si="7"/>
        <v>8.26</v>
      </c>
      <c r="BL22" s="29">
        <f t="shared" si="7"/>
        <v>8.74</v>
      </c>
      <c r="BM22" s="29">
        <f t="shared" si="7"/>
        <v>8.31</v>
      </c>
      <c r="BN22" s="29">
        <f t="shared" si="7"/>
        <v>8.0399999999999991</v>
      </c>
      <c r="BO22" s="29">
        <f t="shared" si="8"/>
        <v>7.47</v>
      </c>
      <c r="BP22" s="29">
        <f t="shared" si="9"/>
        <v>7.09</v>
      </c>
      <c r="BQ22" s="29">
        <f t="shared" si="9"/>
        <v>7.47</v>
      </c>
      <c r="BR22" s="30"/>
      <c r="BZ22" s="29">
        <f t="shared" si="10"/>
        <v>-0.18</v>
      </c>
      <c r="CA22" s="29">
        <f t="shared" si="10"/>
        <v>0.08</v>
      </c>
      <c r="CB22" s="29">
        <f t="shared" si="10"/>
        <v>-0.02</v>
      </c>
      <c r="CC22" s="29">
        <f t="shared" si="10"/>
        <v>-0.1</v>
      </c>
      <c r="CD22" s="29">
        <f t="shared" si="10"/>
        <v>-0.24</v>
      </c>
      <c r="CE22" s="29">
        <f t="shared" si="10"/>
        <v>-0.3</v>
      </c>
      <c r="CF22" s="29">
        <f t="shared" si="10"/>
        <v>-0.18</v>
      </c>
      <c r="CG22" s="29">
        <f t="shared" si="10"/>
        <v>-0.1</v>
      </c>
      <c r="CH22" s="30"/>
      <c r="CP22" s="28">
        <f>IFERROR(IF($E22=1,RANK(BJ22,BJ:BJ,1)+COUNTIF(BJ$4:BJ22,BJ22)-1,"-"),"-")</f>
        <v>52</v>
      </c>
      <c r="CQ22" s="28">
        <f>IFERROR(IF($E22=1,RANK(BK22,BK:BK,1)+COUNTIF(BK$4:BK22,BK22)-1,"-"),"-")</f>
        <v>23</v>
      </c>
      <c r="CR22" s="28">
        <f>IFERROR(IF($E22=1,RANK(BL22,BL:BL,1)+COUNTIF(BL$4:BL22,BL22)-1,"-"),"-")</f>
        <v>37</v>
      </c>
      <c r="CS22" s="28">
        <f>IFERROR(IF($E22=1,RANK(BM22,BM:BM,1)+COUNTIF(BM$4:BM22,BM22)-1,"-"),"-")</f>
        <v>45</v>
      </c>
      <c r="CT22" s="28">
        <f>IFERROR(IF($E22=1,RANK(BN22,BN:BN,1)+COUNTIF(BN$4:BN22,BN22)-1,"-"),"-")</f>
        <v>48</v>
      </c>
      <c r="CU22" s="28">
        <f>IFERROR(IF($E22=1,RANK(BO22,BO:BO,1)+COUNTIF(BO$4:BO22,BO22)-1,"-"),"-")</f>
        <v>33</v>
      </c>
      <c r="CV22" s="28">
        <f>IFERROR(IF($E22=1,RANK(BP22,BP:BP,1)+COUNTIF(BP$4:BP22,BP22)-1,"-"),"-")</f>
        <v>71</v>
      </c>
      <c r="CW22" s="28">
        <f>IFERROR(IF($E22=1,RANK(BQ22,BQ:BQ,1)+COUNTIF(BQ$4:BQ22,BQ22)-1,"-"),"-")</f>
        <v>65</v>
      </c>
      <c r="CX22" s="30"/>
      <c r="DF22" s="28">
        <f>IFERROR(IF($E22=1,RANK(BZ22,BZ:BZ,1)+COUNTIF(BZ$3:BZ21,BZ22),"-"),"-")</f>
        <v>14</v>
      </c>
      <c r="DG22" s="28">
        <f>IFERROR(IF($E22=1,RANK(CA22,CA:CA,1)+COUNTIF(CA$3:CA21,CA22),"-"),"-")</f>
        <v>42</v>
      </c>
      <c r="DH22" s="28">
        <f>IFERROR(IF($E22=1,RANK(CB22,CB:CB,1)+COUNTIF(CB$3:CB21,CB22),"-"),"-")</f>
        <v>37</v>
      </c>
      <c r="DI22" s="28">
        <f>IFERROR(IF($E22=1,RANK(CC22,CC:CC,1)+COUNTIF(CC$3:CC21,CC22),"-"),"-")</f>
        <v>26</v>
      </c>
      <c r="DJ22" s="28">
        <f>IFERROR(IF($E22=1,RANK(CD22,CD:CD,1)+COUNTIF(CD$3:CD21,CD22),"-"),"-")</f>
        <v>13</v>
      </c>
      <c r="DK22" s="28">
        <f>IFERROR(IF($E22=1,RANK(CE22,CE:CE,1)+COUNTIF(CE$3:CE21,CE22),"-"),"-")</f>
        <v>12</v>
      </c>
      <c r="DL22" s="28">
        <f>IFERROR(IF($E22=1,RANK(CF22,CF:CF,1)+COUNTIF(CF$3:CF21,CF22),"-"),"-")</f>
        <v>26</v>
      </c>
      <c r="DM22" s="28">
        <f>IFERROR(IF($E22=1,RANK(CG22,CG:CG,1)+COUNTIF(CG$3:CG21,CG22),"-"),"-")</f>
        <v>21</v>
      </c>
      <c r="DN22" s="6"/>
      <c r="DO22" s="28" t="str">
        <f>IFERROR(IF($E22=1,RANK(CI22,CI:CI,1)+COUNTIF(CI$4:CI22,CI22)-1,"-"),"-")</f>
        <v>-</v>
      </c>
      <c r="DP22" s="28" t="str">
        <f>IFERROR(IF($E22=1,RANK(CJ22,CJ:CJ,1)+COUNTIF(CJ$4:CJ22,CJ22)-1,"-"),"-")</f>
        <v>-</v>
      </c>
      <c r="DQ22" s="28" t="str">
        <f>IFERROR(IF($E22=1,RANK(CK22,CK:CK,1)+COUNTIF(CK$4:CK22,CK22)-1,"-"),"-")</f>
        <v>-</v>
      </c>
      <c r="DR22" s="28" t="str">
        <f>IFERROR(IF($E22=1,RANK(CL22,CL:CL,1)+COUNTIF(CL$4:CL22,CL22)-1,"-"),"-")</f>
        <v>-</v>
      </c>
      <c r="DS22" s="28" t="str">
        <f>IFERROR(IF($E22=1,RANK(CM22,CM:CM,1)+COUNTIF(CM$4:CM22,CM22)-1,"-"),"-")</f>
        <v>-</v>
      </c>
      <c r="DT22" s="28" t="str">
        <f>IFERROR(IF($E22=1,RANK(CN22,CN:CN,1)+COUNTIF(CN$4:CN22,CN22)-1,"-"),"-")</f>
        <v>-</v>
      </c>
      <c r="DU22">
        <f>$F$2+1-DV22</f>
        <v>1</v>
      </c>
      <c r="DV22" s="34">
        <f>IF($EI$4="Entrants",MAX($CQ:$CQ),MAX($CZ:$CZ))</f>
        <v>100</v>
      </c>
      <c r="DW22" s="33" t="str">
        <f>IFERROR(INDEX($A:$DD,IF($EI$4="Entrants",MATCH($DU22,$CQ:$CQ,0),MATCH($DU22,$CZ:$CZ,0)),11),"")</f>
        <v>PERPIGNAN</v>
      </c>
      <c r="DX22" s="31">
        <f>IFERROR(INDEX($A:$DD,IF($EI$4="Entrants",MATCH($DU22,$CQ:$CQ,0),MATCH($DU22,$CZ:$CZ,0)),IF($EI$4="Entrants",63,22)),"")</f>
        <v>7.59</v>
      </c>
      <c r="DY22">
        <v>1</v>
      </c>
      <c r="DZ22" s="34">
        <f>IF($EI$4="Entrants",MAX($DG:$DG),MAX($DP:$DP))</f>
        <v>99</v>
      </c>
      <c r="EA22" s="33" t="str">
        <f>IFERROR(INDEX($A:$DT,IF($EI$4="Entrants",MATCH($DY22,$DG:$DG,0),MATCH($DY22,$DP:$DP,0)),11),"")</f>
        <v>NICE VILLE</v>
      </c>
      <c r="EB22" s="61">
        <f>IFERROR(INDEX($A:$DT,IF($EI$4="Entrants",MATCH($DY22,$DG:$DG,0),MATCH($DY22,$DP:$DP,0)),IF($EI$4="Entrants",79,50)),"")</f>
        <v>-0.53</v>
      </c>
      <c r="EC22" s="32">
        <f>IFERROR(INDEX($A:$DT,IF($EI$4="Entrants",MATCH($DY22,$DG:$DG,0),MATCH($DY22,$DP:$DP,0)),IF($EI$4="Entrants",63,22)),"")</f>
        <v>7.6</v>
      </c>
      <c r="ED22" s="31">
        <f>IFERROR(IF(EB22&gt;0,"+"&amp;ROUND(EB22,2),ROUND(EB22,2)),"")</f>
        <v>-0.53</v>
      </c>
      <c r="EJ22" s="68" t="str">
        <f t="shared" si="13"/>
        <v>Toulouse Occitanie Pyrénées</v>
      </c>
      <c r="EK22">
        <v>16</v>
      </c>
      <c r="EN22" s="68" t="s">
        <v>101</v>
      </c>
      <c r="EO22" s="68" t="s">
        <v>80</v>
      </c>
      <c r="EP22">
        <f t="shared" si="14"/>
        <v>1</v>
      </c>
      <c r="EQ22">
        <f>IF(EP22=1,SUM(EP$6:EP22),0)</f>
        <v>16</v>
      </c>
      <c r="EU22">
        <v>7.91</v>
      </c>
      <c r="EV22">
        <v>8.4700000000000006</v>
      </c>
      <c r="EW22">
        <v>8.61</v>
      </c>
      <c r="EX22">
        <v>8.9600000000000009</v>
      </c>
      <c r="EY22">
        <v>7.71</v>
      </c>
      <c r="EZ22">
        <v>7.47</v>
      </c>
      <c r="FA22">
        <v>6.44</v>
      </c>
      <c r="FB22">
        <v>6.77</v>
      </c>
      <c r="FK22">
        <v>7.27</v>
      </c>
      <c r="FL22">
        <v>8.2799999999999994</v>
      </c>
      <c r="FM22">
        <v>8.69</v>
      </c>
      <c r="FN22">
        <v>8.68</v>
      </c>
      <c r="FO22">
        <v>7.61</v>
      </c>
      <c r="FP22" t="s">
        <v>84</v>
      </c>
      <c r="FQ22">
        <v>5.94</v>
      </c>
      <c r="FR22">
        <v>6.6</v>
      </c>
    </row>
    <row r="23" spans="1:174" ht="19.5" x14ac:dyDescent="0.35">
      <c r="A23" s="9">
        <f t="shared" si="2"/>
        <v>1</v>
      </c>
      <c r="B23" s="9">
        <f t="shared" si="3"/>
        <v>1</v>
      </c>
      <c r="C23" s="9">
        <f t="shared" si="11"/>
        <v>1</v>
      </c>
      <c r="D23" s="9">
        <f t="shared" si="4"/>
        <v>1</v>
      </c>
      <c r="E23" s="9">
        <f t="shared" si="5"/>
        <v>1</v>
      </c>
      <c r="F23" s="68" t="s">
        <v>57</v>
      </c>
      <c r="G23" s="68" t="s">
        <v>77</v>
      </c>
      <c r="H23" s="7">
        <v>1</v>
      </c>
      <c r="I23" s="66" t="s">
        <v>78</v>
      </c>
      <c r="J23" s="66">
        <v>734004</v>
      </c>
      <c r="K23" s="66" t="s">
        <v>102</v>
      </c>
      <c r="L23" s="66" t="s">
        <v>46</v>
      </c>
      <c r="M23" s="66" t="s">
        <v>47</v>
      </c>
      <c r="N23" s="65">
        <v>7.77</v>
      </c>
      <c r="O23" s="54">
        <v>8.31</v>
      </c>
      <c r="P23" s="54">
        <v>8.67</v>
      </c>
      <c r="Q23" s="54">
        <v>8.31</v>
      </c>
      <c r="R23" s="65">
        <v>7.91</v>
      </c>
      <c r="S23" s="65">
        <v>7.67</v>
      </c>
      <c r="T23" s="50">
        <v>6.21</v>
      </c>
      <c r="U23" s="50">
        <v>7.04</v>
      </c>
      <c r="V23" s="30"/>
      <c r="AD23" s="70">
        <v>8.26</v>
      </c>
      <c r="AE23" s="70">
        <v>8.5500000000000007</v>
      </c>
      <c r="AF23" s="72">
        <v>9.2100000000000009</v>
      </c>
      <c r="AG23" s="70">
        <v>8.6</v>
      </c>
      <c r="AH23" s="70">
        <v>8.32</v>
      </c>
      <c r="AI23" s="65">
        <v>7.99</v>
      </c>
      <c r="AJ23" s="50">
        <v>6.95</v>
      </c>
      <c r="AK23" s="50">
        <v>7.81</v>
      </c>
      <c r="AL23" s="30"/>
      <c r="AT23" s="29">
        <f t="shared" si="6"/>
        <v>-0.49</v>
      </c>
      <c r="AU23" s="29">
        <f t="shared" si="6"/>
        <v>-0.24</v>
      </c>
      <c r="AV23" s="29">
        <f t="shared" si="6"/>
        <v>-0.54</v>
      </c>
      <c r="AW23" s="29">
        <f t="shared" si="6"/>
        <v>-0.28999999999999998</v>
      </c>
      <c r="AX23" s="29">
        <f t="shared" si="6"/>
        <v>-0.41</v>
      </c>
      <c r="AY23" s="29">
        <f t="shared" si="6"/>
        <v>-0.32</v>
      </c>
      <c r="AZ23" s="29">
        <f t="shared" si="6"/>
        <v>-0.74</v>
      </c>
      <c r="BA23" s="29">
        <f t="shared" si="6"/>
        <v>-0.77</v>
      </c>
      <c r="BB23" s="30"/>
      <c r="BJ23" s="29">
        <f t="shared" si="12"/>
        <v>7.77</v>
      </c>
      <c r="BK23" s="29">
        <f t="shared" si="7"/>
        <v>8.31</v>
      </c>
      <c r="BL23" s="29">
        <f t="shared" si="7"/>
        <v>8.67</v>
      </c>
      <c r="BM23" s="29">
        <f t="shared" si="7"/>
        <v>8.31</v>
      </c>
      <c r="BN23" s="29">
        <f t="shared" si="7"/>
        <v>7.91</v>
      </c>
      <c r="BO23" s="29">
        <f t="shared" si="8"/>
        <v>7.67</v>
      </c>
      <c r="BP23" s="29">
        <f t="shared" si="9"/>
        <v>6.21</v>
      </c>
      <c r="BQ23" s="29">
        <f t="shared" si="9"/>
        <v>7.04</v>
      </c>
      <c r="BR23" s="30"/>
      <c r="BZ23" s="29">
        <f t="shared" si="10"/>
        <v>-0.49</v>
      </c>
      <c r="CA23" s="29">
        <f t="shared" si="10"/>
        <v>-0.24</v>
      </c>
      <c r="CB23" s="29">
        <f t="shared" si="10"/>
        <v>-0.54</v>
      </c>
      <c r="CC23" s="29">
        <f t="shared" si="10"/>
        <v>-0.28999999999999998</v>
      </c>
      <c r="CD23" s="29">
        <f t="shared" si="10"/>
        <v>-0.41</v>
      </c>
      <c r="CE23" s="29">
        <f t="shared" si="10"/>
        <v>-0.32</v>
      </c>
      <c r="CF23" s="29">
        <f t="shared" si="10"/>
        <v>-0.74</v>
      </c>
      <c r="CG23" s="29">
        <f t="shared" si="10"/>
        <v>-0.77</v>
      </c>
      <c r="CH23" s="30"/>
      <c r="CP23" s="28">
        <f>IFERROR(IF($E23=1,RANK(BJ23,BJ:BJ,1)+COUNTIF(BJ$4:BJ23,BJ23)-1,"-"),"-")</f>
        <v>36</v>
      </c>
      <c r="CQ23" s="28">
        <f>IFERROR(IF($E23=1,RANK(BK23,BK:BK,1)+COUNTIF(BK$4:BK23,BK23)-1,"-"),"-")</f>
        <v>30</v>
      </c>
      <c r="CR23" s="28">
        <f>IFERROR(IF($E23=1,RANK(BL23,BL:BL,1)+COUNTIF(BL$4:BL23,BL23)-1,"-"),"-")</f>
        <v>29</v>
      </c>
      <c r="CS23" s="28">
        <f>IFERROR(IF($E23=1,RANK(BM23,BM:BM,1)+COUNTIF(BM$4:BM23,BM23)-1,"-"),"-")</f>
        <v>46</v>
      </c>
      <c r="CT23" s="28">
        <f>IFERROR(IF($E23=1,RANK(BN23,BN:BN,1)+COUNTIF(BN$4:BN23,BN23)-1,"-"),"-")</f>
        <v>40</v>
      </c>
      <c r="CU23" s="28">
        <f>IFERROR(IF($E23=1,RANK(BO23,BO:BO,1)+COUNTIF(BO$4:BO23,BO23)-1,"-"),"-")</f>
        <v>60</v>
      </c>
      <c r="CV23" s="28">
        <f>IFERROR(IF($E23=1,RANK(BP23,BP:BP,1)+COUNTIF(BP$4:BP23,BP23)-1,"-"),"-")</f>
        <v>32</v>
      </c>
      <c r="CW23" s="28">
        <f>IFERROR(IF($E23=1,RANK(BQ23,BQ:BQ,1)+COUNTIF(BQ$4:BQ23,BQ23)-1,"-"),"-")</f>
        <v>40</v>
      </c>
      <c r="CX23" s="30"/>
      <c r="DF23" s="28">
        <f>IFERROR(IF($E23=1,RANK(BZ23,BZ:BZ,1)+COUNTIF(BZ$3:BZ22,BZ23),"-"),"-")</f>
        <v>1</v>
      </c>
      <c r="DG23" s="28">
        <f>IFERROR(IF($E23=1,RANK(CA23,CA:CA,1)+COUNTIF(CA$3:CA22,CA23),"-"),"-")</f>
        <v>6</v>
      </c>
      <c r="DH23" s="28">
        <f>IFERROR(IF($E23=1,RANK(CB23,CB:CB,1)+COUNTIF(CB$3:CB22,CB23),"-"),"-")</f>
        <v>1</v>
      </c>
      <c r="DI23" s="28">
        <f>IFERROR(IF($E23=1,RANK(CC23,CC:CC,1)+COUNTIF(CC$3:CC22,CC23),"-"),"-")</f>
        <v>8</v>
      </c>
      <c r="DJ23" s="28">
        <f>IFERROR(IF($E23=1,RANK(CD23,CD:CD,1)+COUNTIF(CD$3:CD22,CD23),"-"),"-")</f>
        <v>1</v>
      </c>
      <c r="DK23" s="28">
        <f>IFERROR(IF($E23=1,RANK(CE23,CE:CE,1)+COUNTIF(CE$3:CE22,CE23),"-"),"-")</f>
        <v>11</v>
      </c>
      <c r="DL23" s="28">
        <f>IFERROR(IF($E23=1,RANK(CF23,CF:CF,1)+COUNTIF(CF$3:CF22,CF23),"-"),"-")</f>
        <v>3</v>
      </c>
      <c r="DM23" s="28">
        <f>IFERROR(IF($E23=1,RANK(CG23,CG:CG,1)+COUNTIF(CG$3:CG22,CG23),"-"),"-")</f>
        <v>2</v>
      </c>
      <c r="DN23" s="6"/>
      <c r="DO23" s="28" t="str">
        <f>IFERROR(IF($E23=1,RANK(CI23,CI:CI,1)+COUNTIF(CI$4:CI23,CI23)-1,"-"),"-")</f>
        <v>-</v>
      </c>
      <c r="DP23" s="28" t="str">
        <f>IFERROR(IF($E23=1,RANK(CJ23,CJ:CJ,1)+COUNTIF(CJ$4:CJ23,CJ23)-1,"-"),"-")</f>
        <v>-</v>
      </c>
      <c r="DQ23" s="28" t="str">
        <f>IFERROR(IF($E23=1,RANK(CK23,CK:CK,1)+COUNTIF(CK$4:CK23,CK23)-1,"-"),"-")</f>
        <v>-</v>
      </c>
      <c r="DR23" s="28" t="str">
        <f>IFERROR(IF($E23=1,RANK(CL23,CL:CL,1)+COUNTIF(CL$4:CL23,CL23)-1,"-"),"-")</f>
        <v>-</v>
      </c>
      <c r="DS23" s="28" t="str">
        <f>IFERROR(IF($E23=1,RANK(CM23,CM:CM,1)+COUNTIF(CM$4:CM23,CM23)-1,"-"),"-")</f>
        <v>-</v>
      </c>
      <c r="DT23" s="28" t="str">
        <f>IFERROR(IF($E23=1,RANK(CN23,CN:CN,1)+COUNTIF(CN$4:CN23,CN23)-1,"-"),"-")</f>
        <v>-</v>
      </c>
      <c r="DU23">
        <f>DU22+1</f>
        <v>2</v>
      </c>
      <c r="DV23" s="34">
        <f>DV22-1</f>
        <v>99</v>
      </c>
      <c r="DW23" s="33" t="str">
        <f>IFERROR(INDEX($A:$DD,IF($EI$4="Entrants",MATCH($DU23,$CQ:$CQ,0),MATCH($DU23,$CZ:$CZ,0)),11),"")</f>
        <v>NICE VILLE</v>
      </c>
      <c r="DX23" s="31">
        <f>IFERROR(INDEX($A:$DD,IF($EI$4="Entrants",MATCH($DU23,$CQ:$CQ,0),MATCH($DU23,$CZ:$CZ,0)),IF($EI$4="Entrants",63,22)),"")</f>
        <v>7.6</v>
      </c>
      <c r="DY23">
        <f>DY22+1</f>
        <v>2</v>
      </c>
      <c r="DZ23" s="34">
        <f>MAX(DZ22-1,0)</f>
        <v>98</v>
      </c>
      <c r="EA23" s="33" t="str">
        <f>IFERROR(INDEX($A:$DT,IF($EI$4="Entrants",MATCH($DY23,$DG:$DG,0),MATCH($DY23,$DP:$DP,0)),11),"")</f>
        <v>PERPIGNAN</v>
      </c>
      <c r="EB23" s="61">
        <f>IFERROR(INDEX($A:$DT,IF($EI$4="Entrants",MATCH($DY23,$DG:$DG,0),MATCH($DY23,$DP:$DP,0)),IF($EI$4="Entrants",79,50)),"")</f>
        <v>-0.37</v>
      </c>
      <c r="EC23" s="32">
        <f>IFERROR(INDEX($A:$DT,IF($EI$4="Entrants",MATCH($DY23,$DG:$DG,0),MATCH($DY23,$DP:$DP,0)),IF($EI$4="Entrants",63,22)),"")</f>
        <v>7.59</v>
      </c>
      <c r="ED23" s="31">
        <f>IFERROR(IF(EB23&gt;0,"+"&amp;ROUND(EB23,2),ROUND(EB23,2)),"")</f>
        <v>-0.37</v>
      </c>
      <c r="EJ23" s="68" t="str">
        <f t="shared" si="13"/>
        <v>UG Gares Centrales</v>
      </c>
      <c r="EK23">
        <v>17</v>
      </c>
      <c r="EN23" s="68" t="s">
        <v>103</v>
      </c>
      <c r="EO23" s="68" t="s">
        <v>80</v>
      </c>
      <c r="EP23">
        <f t="shared" si="14"/>
        <v>1</v>
      </c>
      <c r="EQ23">
        <f>IF(EP23=1,SUM(EP$6:EP23),0)</f>
        <v>17</v>
      </c>
      <c r="EU23">
        <v>7.98</v>
      </c>
      <c r="EV23">
        <v>8.3699999999999992</v>
      </c>
      <c r="EW23">
        <v>8.84</v>
      </c>
      <c r="EX23">
        <v>8.3000000000000007</v>
      </c>
      <c r="EY23">
        <v>8.1300000000000008</v>
      </c>
      <c r="EZ23">
        <v>7.81</v>
      </c>
      <c r="FA23">
        <v>7.11</v>
      </c>
      <c r="FB23">
        <v>7.46</v>
      </c>
      <c r="FK23">
        <v>7.66</v>
      </c>
      <c r="FL23">
        <v>7.83</v>
      </c>
      <c r="FM23">
        <v>8.5500000000000007</v>
      </c>
      <c r="FN23">
        <v>7.52</v>
      </c>
      <c r="FO23">
        <v>7.47</v>
      </c>
      <c r="FP23">
        <v>6.87</v>
      </c>
      <c r="FQ23">
        <v>5.97</v>
      </c>
      <c r="FR23">
        <v>6.54</v>
      </c>
    </row>
    <row r="24" spans="1:174" ht="19.5" x14ac:dyDescent="0.35">
      <c r="A24" s="9">
        <f t="shared" si="2"/>
        <v>1</v>
      </c>
      <c r="B24" s="9">
        <f t="shared" si="3"/>
        <v>1</v>
      </c>
      <c r="C24" s="9">
        <f t="shared" si="11"/>
        <v>1</v>
      </c>
      <c r="D24" s="9">
        <f t="shared" si="4"/>
        <v>1</v>
      </c>
      <c r="E24" s="9">
        <f t="shared" si="5"/>
        <v>1</v>
      </c>
      <c r="F24" s="68" t="s">
        <v>57</v>
      </c>
      <c r="G24" s="68" t="s">
        <v>71</v>
      </c>
      <c r="H24" s="7">
        <v>1</v>
      </c>
      <c r="I24" s="66" t="s">
        <v>49</v>
      </c>
      <c r="J24" s="66">
        <v>713040</v>
      </c>
      <c r="K24" s="66" t="s">
        <v>104</v>
      </c>
      <c r="L24" s="66" t="s">
        <v>46</v>
      </c>
      <c r="M24" s="66" t="s">
        <v>47</v>
      </c>
      <c r="N24" s="54">
        <v>8.35</v>
      </c>
      <c r="O24" s="54">
        <v>8.6300000000000008</v>
      </c>
      <c r="P24" s="55">
        <v>9.06</v>
      </c>
      <c r="Q24" s="54">
        <v>8.7899999999999991</v>
      </c>
      <c r="R24" s="54">
        <v>8.5</v>
      </c>
      <c r="S24" s="54">
        <v>8.32</v>
      </c>
      <c r="T24" s="50">
        <v>7.1</v>
      </c>
      <c r="U24" s="13">
        <v>8.2100000000000009</v>
      </c>
      <c r="V24" s="30"/>
      <c r="AD24" s="65">
        <v>7.81</v>
      </c>
      <c r="AE24" s="70">
        <v>8.1199999999999992</v>
      </c>
      <c r="AF24" s="70">
        <v>8.56</v>
      </c>
      <c r="AG24" s="70">
        <v>8.1999999999999993</v>
      </c>
      <c r="AH24" s="65">
        <v>7.88</v>
      </c>
      <c r="AI24" s="65">
        <v>7.49</v>
      </c>
      <c r="AJ24" s="50">
        <v>6.8</v>
      </c>
      <c r="AK24" s="50">
        <v>7.59</v>
      </c>
      <c r="AL24" s="30"/>
      <c r="AT24" s="29">
        <f t="shared" si="6"/>
        <v>0.54</v>
      </c>
      <c r="AU24" s="29">
        <f t="shared" si="6"/>
        <v>0.51</v>
      </c>
      <c r="AV24" s="29">
        <f t="shared" si="6"/>
        <v>0.5</v>
      </c>
      <c r="AW24" s="29">
        <f t="shared" si="6"/>
        <v>0.59</v>
      </c>
      <c r="AX24" s="29">
        <f t="shared" si="6"/>
        <v>0.62</v>
      </c>
      <c r="AY24" s="29">
        <f t="shared" si="6"/>
        <v>0.83</v>
      </c>
      <c r="AZ24" s="29">
        <f t="shared" si="6"/>
        <v>0.3</v>
      </c>
      <c r="BA24" s="29">
        <f t="shared" si="6"/>
        <v>0.62</v>
      </c>
      <c r="BB24" s="30"/>
      <c r="BJ24" s="29">
        <f t="shared" si="12"/>
        <v>8.35</v>
      </c>
      <c r="BK24" s="29">
        <f t="shared" si="7"/>
        <v>8.6300000000000008</v>
      </c>
      <c r="BL24" s="29">
        <f t="shared" si="7"/>
        <v>9.06</v>
      </c>
      <c r="BM24" s="29">
        <f t="shared" si="7"/>
        <v>8.7899999999999991</v>
      </c>
      <c r="BN24" s="29">
        <f t="shared" si="7"/>
        <v>8.5</v>
      </c>
      <c r="BO24" s="29">
        <f t="shared" si="8"/>
        <v>8.32</v>
      </c>
      <c r="BP24" s="29">
        <f t="shared" si="9"/>
        <v>7.1</v>
      </c>
      <c r="BQ24" s="29">
        <f t="shared" si="9"/>
        <v>8.2100000000000009</v>
      </c>
      <c r="BR24" s="30"/>
      <c r="BZ24" s="29">
        <f t="shared" si="10"/>
        <v>0.54</v>
      </c>
      <c r="CA24" s="29">
        <f t="shared" si="10"/>
        <v>0.51</v>
      </c>
      <c r="CB24" s="29">
        <f t="shared" si="10"/>
        <v>0.5</v>
      </c>
      <c r="CC24" s="29">
        <f t="shared" si="10"/>
        <v>0.59</v>
      </c>
      <c r="CD24" s="29">
        <f t="shared" si="10"/>
        <v>0.62</v>
      </c>
      <c r="CE24" s="29">
        <f t="shared" si="10"/>
        <v>0.83</v>
      </c>
      <c r="CF24" s="29">
        <f t="shared" si="10"/>
        <v>0.3</v>
      </c>
      <c r="CG24" s="29">
        <f t="shared" si="10"/>
        <v>0.62</v>
      </c>
      <c r="CH24" s="30"/>
      <c r="CP24" s="28">
        <f>IFERROR(IF($E24=1,RANK(BJ24,BJ:BJ,1)+COUNTIF(BJ$4:BJ24,BJ24)-1,"-"),"-")</f>
        <v>88</v>
      </c>
      <c r="CQ24" s="28">
        <f>IFERROR(IF($E24=1,RANK(BK24,BK:BK,1)+COUNTIF(BK$4:BK24,BK24)-1,"-"),"-")</f>
        <v>70</v>
      </c>
      <c r="CR24" s="28">
        <f>IFERROR(IF($E24=1,RANK(BL24,BL:BL,1)+COUNTIF(BL$4:BL24,BL24)-1,"-"),"-")</f>
        <v>84</v>
      </c>
      <c r="CS24" s="28">
        <f>IFERROR(IF($E24=1,RANK(BM24,BM:BM,1)+COUNTIF(BM$4:BM24,BM24)-1,"-"),"-")</f>
        <v>83</v>
      </c>
      <c r="CT24" s="28">
        <f>IFERROR(IF($E24=1,RANK(BN24,BN:BN,1)+COUNTIF(BN$4:BN24,BN24)-1,"-"),"-")</f>
        <v>94</v>
      </c>
      <c r="CU24" s="28">
        <f>IFERROR(IF($E24=1,RANK(BO24,BO:BO,1)+COUNTIF(BO$4:BO24,BO24)-1,"-"),"-")</f>
        <v>100</v>
      </c>
      <c r="CV24" s="28">
        <f>IFERROR(IF($E24=1,RANK(BP24,BP:BP,1)+COUNTIF(BP$4:BP24,BP24)-1,"-"),"-")</f>
        <v>72</v>
      </c>
      <c r="CW24" s="28">
        <f>IFERROR(IF($E24=1,RANK(BQ24,BQ:BQ,1)+COUNTIF(BQ$4:BQ24,BQ24)-1,"-"),"-")</f>
        <v>100</v>
      </c>
      <c r="CX24" s="30"/>
      <c r="DF24" s="28">
        <f>IFERROR(IF($E24=1,RANK(BZ24,BZ:BZ,1)+COUNTIF(BZ$3:BZ23,BZ24),"-"),"-")</f>
        <v>97</v>
      </c>
      <c r="DG24" s="28">
        <f>IFERROR(IF($E24=1,RANK(CA24,CA:CA,1)+COUNTIF(CA$3:CA23,CA24),"-"),"-")</f>
        <v>95</v>
      </c>
      <c r="DH24" s="28">
        <f>IFERROR(IF($E24=1,RANK(CB24,CB:CB,1)+COUNTIF(CB$3:CB23,CB24),"-"),"-")</f>
        <v>94</v>
      </c>
      <c r="DI24" s="28">
        <f>IFERROR(IF($E24=1,RANK(CC24,CC:CC,1)+COUNTIF(CC$3:CC23,CC24),"-"),"-")</f>
        <v>97</v>
      </c>
      <c r="DJ24" s="28">
        <f>IFERROR(IF($E24=1,RANK(CD24,CD:CD,1)+COUNTIF(CD$3:CD23,CD24),"-"),"-")</f>
        <v>95</v>
      </c>
      <c r="DK24" s="28">
        <f>IFERROR(IF($E24=1,RANK(CE24,CE:CE,1)+COUNTIF(CE$3:CE23,CE24),"-"),"-")</f>
        <v>94</v>
      </c>
      <c r="DL24" s="28">
        <f>IFERROR(IF($E24=1,RANK(CF24,CF:CF,1)+COUNTIF(CF$3:CF23,CF24),"-"),"-")</f>
        <v>74</v>
      </c>
      <c r="DM24" s="28">
        <f>IFERROR(IF($E24=1,RANK(CG24,CG:CG,1)+COUNTIF(CG$3:CG23,CG24),"-"),"-")</f>
        <v>88</v>
      </c>
      <c r="DN24" s="6"/>
      <c r="DO24" s="28" t="str">
        <f>IFERROR(IF($E24=1,RANK(CI24,CI:CI,1)+COUNTIF(CI$4:CI24,CI24)-1,"-"),"-")</f>
        <v>-</v>
      </c>
      <c r="DP24" s="28" t="str">
        <f>IFERROR(IF($E24=1,RANK(CJ24,CJ:CJ,1)+COUNTIF(CJ$4:CJ24,CJ24)-1,"-"),"-")</f>
        <v>-</v>
      </c>
      <c r="DQ24" s="28" t="str">
        <f>IFERROR(IF($E24=1,RANK(CK24,CK:CK,1)+COUNTIF(CK$4:CK24,CK24)-1,"-"),"-")</f>
        <v>-</v>
      </c>
      <c r="DR24" s="28" t="str">
        <f>IFERROR(IF($E24=1,RANK(CL24,CL:CL,1)+COUNTIF(CL$4:CL24,CL24)-1,"-"),"-")</f>
        <v>-</v>
      </c>
      <c r="DS24" s="28" t="str">
        <f>IFERROR(IF($E24=1,RANK(CM24,CM:CM,1)+COUNTIF(CM$4:CM24,CM24)-1,"-"),"-")</f>
        <v>-</v>
      </c>
      <c r="DT24" s="28" t="str">
        <f>IFERROR(IF($E24=1,RANK(CN24,CN:CN,1)+COUNTIF(CN$4:CN24,CN24)-1,"-"),"-")</f>
        <v>-</v>
      </c>
      <c r="DU24">
        <f>DU23+1</f>
        <v>3</v>
      </c>
      <c r="DV24" s="34">
        <f>DV23-1</f>
        <v>98</v>
      </c>
      <c r="DW24" s="33" t="str">
        <f>IFERROR(INDEX($A:$DD,IF($EI$4="Entrants",MATCH($DU24,$CQ:$CQ,0),MATCH($DU24,$CZ:$CZ,0)),11),"")</f>
        <v>PARIS GARE DE LYON (SURFACE)</v>
      </c>
      <c r="DX24" s="31">
        <f>IFERROR(INDEX($A:$DD,IF($EI$4="Entrants",MATCH($DU24,$CQ:$CQ,0),MATCH($DU24,$CZ:$CZ,0)),IF($EI$4="Entrants",63,22)),"")</f>
        <v>7.7</v>
      </c>
      <c r="DY24">
        <f>DY23+1</f>
        <v>3</v>
      </c>
      <c r="DZ24" s="34">
        <f>MAX(DZ23-1,0)</f>
        <v>97</v>
      </c>
      <c r="EA24" s="33" t="str">
        <f>IFERROR(INDEX($A:$DT,IF($EI$4="Entrants",MATCH($DY24,$DG:$DG,0),MATCH($DY24,$DP:$DP,0)),11),"")</f>
        <v>BREST</v>
      </c>
      <c r="EB24" s="61">
        <f>IFERROR(INDEX($A:$DT,IF($EI$4="Entrants",MATCH($DY24,$DG:$DG,0),MATCH($DY24,$DP:$DP,0)),IF($EI$4="Entrants",79,50)),"")</f>
        <v>-0.36</v>
      </c>
      <c r="EC24" s="32">
        <f>IFERROR(INDEX($A:$DT,IF($EI$4="Entrants",MATCH($DY24,$DG:$DG,0),MATCH($DY24,$DP:$DP,0)),IF($EI$4="Entrants",63,22)),"")</f>
        <v>8.61</v>
      </c>
      <c r="ED24" s="31">
        <f>IFERROR(IF(EB24&gt;0,"+"&amp;ROUND(EB24,2),ROUND(EB24,2)),"")</f>
        <v>-0.36</v>
      </c>
      <c r="EJ24" s="68" t="str">
        <f t="shared" si="13"/>
        <v>Picardie</v>
      </c>
      <c r="EK24">
        <v>18</v>
      </c>
      <c r="EN24" s="68" t="s">
        <v>105</v>
      </c>
      <c r="EO24" s="67" t="s">
        <v>73</v>
      </c>
      <c r="EP24">
        <f t="shared" si="14"/>
        <v>1</v>
      </c>
      <c r="EQ24">
        <f>IF(EP24=1,SUM(EP$6:EP24),0)</f>
        <v>18</v>
      </c>
      <c r="EU24">
        <v>7.91</v>
      </c>
      <c r="EV24">
        <v>8.39</v>
      </c>
      <c r="EW24">
        <v>8.9700000000000006</v>
      </c>
      <c r="EX24">
        <v>8.43</v>
      </c>
      <c r="EY24">
        <v>8.06</v>
      </c>
      <c r="EZ24">
        <v>8</v>
      </c>
      <c r="FA24">
        <v>6.43</v>
      </c>
      <c r="FB24">
        <v>5.71</v>
      </c>
      <c r="FK24">
        <v>8.0500000000000007</v>
      </c>
      <c r="FL24">
        <v>8.56</v>
      </c>
      <c r="FM24">
        <v>9.07</v>
      </c>
      <c r="FN24">
        <v>8.44</v>
      </c>
      <c r="FO24">
        <v>8.1199999999999992</v>
      </c>
      <c r="FP24">
        <v>8.49</v>
      </c>
      <c r="FQ24">
        <v>6.94</v>
      </c>
      <c r="FR24">
        <v>7.61</v>
      </c>
    </row>
    <row r="25" spans="1:174" ht="19.5" x14ac:dyDescent="0.35">
      <c r="A25" s="9">
        <f t="shared" si="2"/>
        <v>1</v>
      </c>
      <c r="B25" s="9">
        <f t="shared" si="3"/>
        <v>1</v>
      </c>
      <c r="C25" s="9">
        <f t="shared" si="11"/>
        <v>1</v>
      </c>
      <c r="D25" s="9">
        <f t="shared" si="4"/>
        <v>1</v>
      </c>
      <c r="E25" s="9">
        <f t="shared" si="5"/>
        <v>1</v>
      </c>
      <c r="F25" s="68" t="s">
        <v>57</v>
      </c>
      <c r="G25" s="68" t="s">
        <v>68</v>
      </c>
      <c r="H25" s="7">
        <v>1</v>
      </c>
      <c r="I25" s="66" t="s">
        <v>49</v>
      </c>
      <c r="J25" s="66">
        <v>747006</v>
      </c>
      <c r="K25" s="66" t="s">
        <v>106</v>
      </c>
      <c r="L25" s="66" t="s">
        <v>46</v>
      </c>
      <c r="M25" s="66" t="s">
        <v>47</v>
      </c>
      <c r="N25" s="65">
        <v>7.72</v>
      </c>
      <c r="O25" s="54">
        <v>8.23</v>
      </c>
      <c r="P25" s="54">
        <v>8.7899999999999991</v>
      </c>
      <c r="Q25" s="54">
        <v>8.2799999999999994</v>
      </c>
      <c r="R25" s="65">
        <v>7.84</v>
      </c>
      <c r="S25" s="65">
        <v>7.35</v>
      </c>
      <c r="T25" s="50">
        <v>6.01</v>
      </c>
      <c r="U25" s="50">
        <v>7.76</v>
      </c>
      <c r="V25" s="30"/>
      <c r="AD25" s="65">
        <v>7.63</v>
      </c>
      <c r="AE25" s="70">
        <v>8.36</v>
      </c>
      <c r="AF25" s="70">
        <v>8.9</v>
      </c>
      <c r="AG25" s="70">
        <v>8.2799999999999994</v>
      </c>
      <c r="AH25" s="65">
        <v>7.84</v>
      </c>
      <c r="AI25" s="65">
        <v>7.04</v>
      </c>
      <c r="AJ25" s="14">
        <v>5.71</v>
      </c>
      <c r="AK25" s="50">
        <v>7.31</v>
      </c>
      <c r="AL25" s="30"/>
      <c r="AT25" s="29">
        <f t="shared" si="6"/>
        <v>0.09</v>
      </c>
      <c r="AU25" s="29">
        <f t="shared" si="6"/>
        <v>-0.13</v>
      </c>
      <c r="AV25" s="29">
        <f t="shared" si="6"/>
        <v>-0.11</v>
      </c>
      <c r="AW25" s="29">
        <f t="shared" si="6"/>
        <v>0</v>
      </c>
      <c r="AX25" s="29">
        <f t="shared" si="6"/>
        <v>0</v>
      </c>
      <c r="AY25" s="29">
        <f t="shared" si="6"/>
        <v>0.31</v>
      </c>
      <c r="AZ25" s="29">
        <f t="shared" si="6"/>
        <v>0.3</v>
      </c>
      <c r="BA25" s="29">
        <f t="shared" si="6"/>
        <v>0.45</v>
      </c>
      <c r="BB25" s="30"/>
      <c r="BJ25" s="29">
        <f t="shared" si="12"/>
        <v>7.72</v>
      </c>
      <c r="BK25" s="29">
        <f t="shared" si="7"/>
        <v>8.23</v>
      </c>
      <c r="BL25" s="29">
        <f t="shared" si="7"/>
        <v>8.7899999999999991</v>
      </c>
      <c r="BM25" s="29">
        <f t="shared" si="7"/>
        <v>8.2799999999999994</v>
      </c>
      <c r="BN25" s="29">
        <f t="shared" si="7"/>
        <v>7.84</v>
      </c>
      <c r="BO25" s="29">
        <f t="shared" si="8"/>
        <v>7.35</v>
      </c>
      <c r="BP25" s="29">
        <f t="shared" si="9"/>
        <v>6.01</v>
      </c>
      <c r="BQ25" s="29">
        <f t="shared" si="9"/>
        <v>7.76</v>
      </c>
      <c r="BR25" s="30"/>
      <c r="BZ25" s="29">
        <f t="shared" si="10"/>
        <v>0.09</v>
      </c>
      <c r="CA25" s="29">
        <f t="shared" si="10"/>
        <v>-0.13</v>
      </c>
      <c r="CB25" s="29">
        <f t="shared" si="10"/>
        <v>-0.11</v>
      </c>
      <c r="CC25" s="29">
        <f t="shared" si="10"/>
        <v>0</v>
      </c>
      <c r="CD25" s="29">
        <f t="shared" si="10"/>
        <v>0</v>
      </c>
      <c r="CE25" s="29">
        <f t="shared" si="10"/>
        <v>0.31</v>
      </c>
      <c r="CF25" s="29">
        <f t="shared" si="10"/>
        <v>0.3</v>
      </c>
      <c r="CG25" s="29">
        <f t="shared" si="10"/>
        <v>0.45</v>
      </c>
      <c r="CH25" s="30"/>
      <c r="CP25" s="28">
        <f>IFERROR(IF($E25=1,RANK(BJ25,BJ:BJ,1)+COUNTIF(BJ$4:BJ25,BJ25)-1,"-"),"-")</f>
        <v>31</v>
      </c>
      <c r="CQ25" s="28">
        <f>IFERROR(IF($E25=1,RANK(BK25,BK:BK,1)+COUNTIF(BK$4:BK25,BK25)-1,"-"),"-")</f>
        <v>21</v>
      </c>
      <c r="CR25" s="28">
        <f>IFERROR(IF($E25=1,RANK(BL25,BL:BL,1)+COUNTIF(BL$4:BL25,BL25)-1,"-"),"-")</f>
        <v>47</v>
      </c>
      <c r="CS25" s="28">
        <f>IFERROR(IF($E25=1,RANK(BM25,BM:BM,1)+COUNTIF(BM$4:BM25,BM25)-1,"-"),"-")</f>
        <v>41</v>
      </c>
      <c r="CT25" s="28">
        <f>IFERROR(IF($E25=1,RANK(BN25,BN:BN,1)+COUNTIF(BN$4:BN25,BN25)-1,"-"),"-")</f>
        <v>33</v>
      </c>
      <c r="CU25" s="28">
        <f>IFERROR(IF($E25=1,RANK(BO25,BO:BO,1)+COUNTIF(BO$4:BO25,BO25)-1,"-"),"-")</f>
        <v>27</v>
      </c>
      <c r="CV25" s="28">
        <f>IFERROR(IF($E25=1,RANK(BP25,BP:BP,1)+COUNTIF(BP$4:BP25,BP25)-1,"-"),"-")</f>
        <v>19</v>
      </c>
      <c r="CW25" s="28">
        <f>IFERROR(IF($E25=1,RANK(BQ25,BQ:BQ,1)+COUNTIF(BQ$4:BQ25,BQ25)-1,"-"),"-")</f>
        <v>86</v>
      </c>
      <c r="CX25" s="30"/>
      <c r="DF25" s="28">
        <f>IFERROR(IF($E25=1,RANK(BZ25,BZ:BZ,1)+COUNTIF(BZ$3:BZ24,BZ25),"-"),"-")</f>
        <v>53</v>
      </c>
      <c r="DG25" s="28">
        <f>IFERROR(IF($E25=1,RANK(CA25,CA:CA,1)+COUNTIF(CA$3:CA24,CA25),"-"),"-")</f>
        <v>17</v>
      </c>
      <c r="DH25" s="28">
        <f>IFERROR(IF($E25=1,RANK(CB25,CB:CB,1)+COUNTIF(CB$3:CB24,CB25),"-"),"-")</f>
        <v>21</v>
      </c>
      <c r="DI25" s="28">
        <f>IFERROR(IF($E25=1,RANK(CC25,CC:CC,1)+COUNTIF(CC$3:CC24,CC25),"-"),"-")</f>
        <v>45</v>
      </c>
      <c r="DJ25" s="28">
        <f>IFERROR(IF($E25=1,RANK(CD25,CD:CD,1)+COUNTIF(CD$3:CD24,CD25),"-"),"-")</f>
        <v>31</v>
      </c>
      <c r="DK25" s="28">
        <f>IFERROR(IF($E25=1,RANK(CE25,CE:CE,1)+COUNTIF(CE$3:CE24,CE25),"-"),"-")</f>
        <v>73</v>
      </c>
      <c r="DL25" s="28">
        <f>IFERROR(IF($E25=1,RANK(CF25,CF:CF,1)+COUNTIF(CF$3:CF24,CF25),"-"),"-")</f>
        <v>75</v>
      </c>
      <c r="DM25" s="28">
        <f>IFERROR(IF($E25=1,RANK(CG25,CG:CG,1)+COUNTIF(CG$3:CG24,CG25),"-"),"-")</f>
        <v>77</v>
      </c>
      <c r="DN25" s="6"/>
      <c r="DO25" s="28" t="str">
        <f>IFERROR(IF($E25=1,RANK(CI25,CI:CI,1)+COUNTIF(CI$4:CI25,CI25)-1,"-"),"-")</f>
        <v>-</v>
      </c>
      <c r="DP25" s="28" t="str">
        <f>IFERROR(IF($E25=1,RANK(CJ25,CJ:CJ,1)+COUNTIF(CJ$4:CJ25,CJ25)-1,"-"),"-")</f>
        <v>-</v>
      </c>
      <c r="DQ25" s="28" t="str">
        <f>IFERROR(IF($E25=1,RANK(CK25,CK:CK,1)+COUNTIF(CK$4:CK25,CK25)-1,"-"),"-")</f>
        <v>-</v>
      </c>
      <c r="DR25" s="28" t="str">
        <f>IFERROR(IF($E25=1,RANK(CL25,CL:CL,1)+COUNTIF(CL$4:CL25,CL25)-1,"-"),"-")</f>
        <v>-</v>
      </c>
      <c r="DS25" s="28" t="str">
        <f>IFERROR(IF($E25=1,RANK(CM25,CM:CM,1)+COUNTIF(CM$4:CM25,CM25)-1,"-"),"-")</f>
        <v>-</v>
      </c>
      <c r="DT25" s="28" t="str">
        <f>IFERROR(IF($E25=1,RANK(CN25,CN:CN,1)+COUNTIF(CN$4:CN25,CN25)-1,"-"),"-")</f>
        <v>-</v>
      </c>
      <c r="DU25">
        <f>DU24+1</f>
        <v>4</v>
      </c>
      <c r="DV25" s="34">
        <f>DV24-1</f>
        <v>97</v>
      </c>
      <c r="DW25" s="33" t="str">
        <f>IFERROR(INDEX($A:$DD,IF($EI$4="Entrants",MATCH($DU25,$CQ:$CQ,0),MATCH($DU25,$CZ:$CZ,0)),11),"")</f>
        <v>PARIS AUSTERLITZ (SURFACE)</v>
      </c>
      <c r="DX25" s="31">
        <f>IFERROR(INDEX($A:$DD,IF($EI$4="Entrants",MATCH($DU25,$CQ:$CQ,0),MATCH($DU25,$CZ:$CZ,0)),IF($EI$4="Entrants",63,22)),"")</f>
        <v>7.74</v>
      </c>
      <c r="DY25">
        <f>DY24+1</f>
        <v>4</v>
      </c>
      <c r="DZ25" s="34">
        <f>MAX(DZ24-1,0)</f>
        <v>96</v>
      </c>
      <c r="EA25" s="33" t="str">
        <f>IFERROR(INDEX($A:$DT,IF($EI$4="Entrants",MATCH($DY25,$DG:$DG,0),MATCH($DY25,$DP:$DP,0)),11),"")</f>
        <v>BELFORT MONTBELIARD TGV</v>
      </c>
      <c r="EB25" s="61">
        <f>IFERROR(INDEX($A:$DT,IF($EI$4="Entrants",MATCH($DY25,$DG:$DG,0),MATCH($DY25,$DP:$DP,0)),IF($EI$4="Entrants",79,50)),"")</f>
        <v>-0.32</v>
      </c>
      <c r="EC25" s="32">
        <f>IFERROR(INDEX($A:$DT,IF($EI$4="Entrants",MATCH($DY25,$DG:$DG,0),MATCH($DY25,$DP:$DP,0)),IF($EI$4="Entrants",63,22)),"")</f>
        <v>8.66</v>
      </c>
      <c r="ED25" s="31">
        <f>IFERROR(IF(EB25&gt;0,"+"&amp;ROUND(EB25,2),ROUND(EB25,2)),"")</f>
        <v>-0.32</v>
      </c>
      <c r="EJ25" s="68" t="str">
        <f t="shared" si="13"/>
        <v>Nord-Pas-de-Calais</v>
      </c>
      <c r="EK25">
        <v>19</v>
      </c>
      <c r="EN25" s="68" t="s">
        <v>107</v>
      </c>
      <c r="EO25" s="67" t="s">
        <v>73</v>
      </c>
      <c r="EP25">
        <f t="shared" si="14"/>
        <v>1</v>
      </c>
      <c r="EQ25">
        <f>IF(EP25=1,SUM(EP$6:EP25),0)</f>
        <v>19</v>
      </c>
      <c r="EU25">
        <v>7.69</v>
      </c>
      <c r="EV25">
        <v>8.43</v>
      </c>
      <c r="EW25">
        <v>8.7100000000000009</v>
      </c>
      <c r="EX25">
        <v>8.19</v>
      </c>
      <c r="EY25">
        <v>7.63</v>
      </c>
      <c r="EZ25">
        <v>7.8</v>
      </c>
      <c r="FA25">
        <v>5.62</v>
      </c>
      <c r="FB25">
        <v>6.35</v>
      </c>
      <c r="FK25">
        <v>7.79</v>
      </c>
      <c r="FL25">
        <v>8.32</v>
      </c>
      <c r="FM25">
        <v>8.5299999999999994</v>
      </c>
      <c r="FN25">
        <v>7.93</v>
      </c>
      <c r="FO25">
        <v>7.44</v>
      </c>
      <c r="FP25" t="s">
        <v>84</v>
      </c>
      <c r="FQ25">
        <v>5.59</v>
      </c>
      <c r="FR25">
        <v>6.13</v>
      </c>
    </row>
    <row r="26" spans="1:174" ht="19.5" x14ac:dyDescent="0.35">
      <c r="A26" s="9">
        <f t="shared" si="2"/>
        <v>1</v>
      </c>
      <c r="B26" s="9">
        <f t="shared" si="3"/>
        <v>1</v>
      </c>
      <c r="C26" s="9">
        <f t="shared" si="11"/>
        <v>1</v>
      </c>
      <c r="D26" s="9">
        <f t="shared" si="4"/>
        <v>1</v>
      </c>
      <c r="E26" s="9">
        <f t="shared" si="5"/>
        <v>1</v>
      </c>
      <c r="F26" s="68" t="s">
        <v>57</v>
      </c>
      <c r="G26" s="68" t="s">
        <v>71</v>
      </c>
      <c r="H26" s="7">
        <v>1</v>
      </c>
      <c r="I26" s="66" t="s">
        <v>44</v>
      </c>
      <c r="J26" s="66">
        <v>694109</v>
      </c>
      <c r="K26" s="66" t="s">
        <v>108</v>
      </c>
      <c r="L26" s="66" t="s">
        <v>46</v>
      </c>
      <c r="M26" s="66" t="s">
        <v>47</v>
      </c>
      <c r="N26" s="54">
        <v>8.02</v>
      </c>
      <c r="O26" s="55">
        <v>9.0299999999999994</v>
      </c>
      <c r="P26" s="54">
        <v>8.73</v>
      </c>
      <c r="Q26" s="55">
        <v>9.0500000000000007</v>
      </c>
      <c r="R26" s="54">
        <v>8.33</v>
      </c>
      <c r="S26" s="65">
        <v>6.94</v>
      </c>
      <c r="T26" s="50">
        <v>6.18</v>
      </c>
      <c r="U26" s="50">
        <v>7.36</v>
      </c>
      <c r="V26" s="30"/>
      <c r="AD26" s="65">
        <v>7.8</v>
      </c>
      <c r="AE26" s="70">
        <v>8.73</v>
      </c>
      <c r="AF26" s="70">
        <v>8.94</v>
      </c>
      <c r="AG26" s="70">
        <v>8.8699999999999992</v>
      </c>
      <c r="AH26" s="70">
        <v>8.0399999999999991</v>
      </c>
      <c r="AI26" s="65">
        <v>6.67</v>
      </c>
      <c r="AJ26" s="50">
        <v>6.29</v>
      </c>
      <c r="AK26" s="50">
        <v>6.67</v>
      </c>
      <c r="AL26" s="30"/>
      <c r="AT26" s="29">
        <f t="shared" si="6"/>
        <v>0.22</v>
      </c>
      <c r="AU26" s="29">
        <f t="shared" si="6"/>
        <v>0.3</v>
      </c>
      <c r="AV26" s="29">
        <f t="shared" si="6"/>
        <v>-0.21</v>
      </c>
      <c r="AW26" s="29">
        <f t="shared" si="6"/>
        <v>0.18</v>
      </c>
      <c r="AX26" s="29">
        <f t="shared" si="6"/>
        <v>0.28999999999999998</v>
      </c>
      <c r="AY26" s="29">
        <f t="shared" si="6"/>
        <v>0.27</v>
      </c>
      <c r="AZ26" s="29">
        <f t="shared" si="6"/>
        <v>-0.11</v>
      </c>
      <c r="BA26" s="29">
        <f t="shared" si="6"/>
        <v>0.69</v>
      </c>
      <c r="BB26" s="30"/>
      <c r="BJ26" s="29">
        <f t="shared" si="12"/>
        <v>8.02</v>
      </c>
      <c r="BK26" s="29">
        <f t="shared" si="7"/>
        <v>9.0299999999999994</v>
      </c>
      <c r="BL26" s="29">
        <f t="shared" si="7"/>
        <v>8.73</v>
      </c>
      <c r="BM26" s="29">
        <f t="shared" si="7"/>
        <v>9.0500000000000007</v>
      </c>
      <c r="BN26" s="29">
        <f t="shared" si="7"/>
        <v>8.33</v>
      </c>
      <c r="BO26" s="29">
        <f t="shared" si="8"/>
        <v>6.94</v>
      </c>
      <c r="BP26" s="29">
        <f t="shared" si="9"/>
        <v>6.18</v>
      </c>
      <c r="BQ26" s="29">
        <f t="shared" si="9"/>
        <v>7.36</v>
      </c>
      <c r="BR26" s="30"/>
      <c r="BZ26" s="29">
        <f t="shared" si="10"/>
        <v>0.22</v>
      </c>
      <c r="CA26" s="29">
        <f t="shared" si="10"/>
        <v>0.3</v>
      </c>
      <c r="CB26" s="29">
        <f t="shared" si="10"/>
        <v>-0.21</v>
      </c>
      <c r="CC26" s="29">
        <f t="shared" si="10"/>
        <v>0.18</v>
      </c>
      <c r="CD26" s="29">
        <f t="shared" si="10"/>
        <v>0.28999999999999998</v>
      </c>
      <c r="CE26" s="29">
        <f t="shared" si="10"/>
        <v>0.27</v>
      </c>
      <c r="CF26" s="29">
        <f t="shared" si="10"/>
        <v>-0.11</v>
      </c>
      <c r="CG26" s="29">
        <f t="shared" si="10"/>
        <v>0.69</v>
      </c>
      <c r="CH26" s="30"/>
      <c r="CP26" s="28">
        <f>IFERROR(IF($E26=1,RANK(BJ26,BJ:BJ,1)+COUNTIF(BJ$4:BJ26,BJ26)-1,"-"),"-")</f>
        <v>64</v>
      </c>
      <c r="CQ26" s="28">
        <f>IFERROR(IF($E26=1,RANK(BK26,BK:BK,1)+COUNTIF(BK$4:BK26,BK26)-1,"-"),"-")</f>
        <v>97</v>
      </c>
      <c r="CR26" s="28">
        <f>IFERROR(IF($E26=1,RANK(BL26,BL:BL,1)+COUNTIF(BL$4:BL26,BL26)-1,"-"),"-")</f>
        <v>34</v>
      </c>
      <c r="CS26" s="28">
        <f>IFERROR(IF($E26=1,RANK(BM26,BM:BM,1)+COUNTIF(BM$4:BM26,BM26)-1,"-"),"-")</f>
        <v>91</v>
      </c>
      <c r="CT26" s="28">
        <f>IFERROR(IF($E26=1,RANK(BN26,BN:BN,1)+COUNTIF(BN$4:BN26,BN26)-1,"-"),"-")</f>
        <v>84</v>
      </c>
      <c r="CU26" s="28">
        <f>IFERROR(IF($E26=1,RANK(BO26,BO:BO,1)+COUNTIF(BO$4:BO26,BO26)-1,"-"),"-")</f>
        <v>11</v>
      </c>
      <c r="CV26" s="28">
        <f>IFERROR(IF($E26=1,RANK(BP26,BP:BP,1)+COUNTIF(BP$4:BP26,BP26)-1,"-"),"-")</f>
        <v>30</v>
      </c>
      <c r="CW26" s="28">
        <f>IFERROR(IF($E26=1,RANK(BQ26,BQ:BQ,1)+COUNTIF(BQ$4:BQ26,BQ26)-1,"-"),"-")</f>
        <v>53</v>
      </c>
      <c r="CX26" s="30"/>
      <c r="DF26" s="28">
        <f>IFERROR(IF($E26=1,RANK(BZ26,BZ:BZ,1)+COUNTIF(BZ$3:BZ25,BZ26),"-"),"-")</f>
        <v>71</v>
      </c>
      <c r="DG26" s="28">
        <f>IFERROR(IF($E26=1,RANK(CA26,CA:CA,1)+COUNTIF(CA$3:CA25,CA26),"-"),"-")</f>
        <v>80</v>
      </c>
      <c r="DH26" s="28">
        <f>IFERROR(IF($E26=1,RANK(CB26,CB:CB,1)+COUNTIF(CB$3:CB25,CB26),"-"),"-")</f>
        <v>10</v>
      </c>
      <c r="DI26" s="28">
        <f>IFERROR(IF($E26=1,RANK(CC26,CC:CC,1)+COUNTIF(CC$3:CC25,CC26),"-"),"-")</f>
        <v>69</v>
      </c>
      <c r="DJ26" s="28">
        <f>IFERROR(IF($E26=1,RANK(CD26,CD:CD,1)+COUNTIF(CD$3:CD25,CD26),"-"),"-")</f>
        <v>68</v>
      </c>
      <c r="DK26" s="28">
        <f>IFERROR(IF($E26=1,RANK(CE26,CE:CE,1)+COUNTIF(CE$3:CE25,CE26),"-"),"-")</f>
        <v>70</v>
      </c>
      <c r="DL26" s="28">
        <f>IFERROR(IF($E26=1,RANK(CF26,CF:CF,1)+COUNTIF(CF$3:CF25,CF26),"-"),"-")</f>
        <v>32</v>
      </c>
      <c r="DM26" s="28">
        <f>IFERROR(IF($E26=1,RANK(CG26,CG:CG,1)+COUNTIF(CG$3:CG25,CG26),"-"),"-")</f>
        <v>91</v>
      </c>
      <c r="DN26" s="6"/>
      <c r="DO26" s="28" t="str">
        <f>IFERROR(IF($E26=1,RANK(CI26,CI:CI,1)+COUNTIF(CI$4:CI26,CI26)-1,"-"),"-")</f>
        <v>-</v>
      </c>
      <c r="DP26" s="28" t="str">
        <f>IFERROR(IF($E26=1,RANK(CJ26,CJ:CJ,1)+COUNTIF(CJ$4:CJ26,CJ26)-1,"-"),"-")</f>
        <v>-</v>
      </c>
      <c r="DQ26" s="28" t="str">
        <f>IFERROR(IF($E26=1,RANK(CK26,CK:CK,1)+COUNTIF(CK$4:CK26,CK26)-1,"-"),"-")</f>
        <v>-</v>
      </c>
      <c r="DR26" s="28" t="str">
        <f>IFERROR(IF($E26=1,RANK(CL26,CL:CL,1)+COUNTIF(CL$4:CL26,CL26)-1,"-"),"-")</f>
        <v>-</v>
      </c>
      <c r="DS26" s="28" t="str">
        <f>IFERROR(IF($E26=1,RANK(CM26,CM:CM,1)+COUNTIF(CM$4:CM26,CM26)-1,"-"),"-")</f>
        <v>-</v>
      </c>
      <c r="DT26" s="28" t="str">
        <f>IFERROR(IF($E26=1,RANK(CN26,CN:CN,1)+COUNTIF(CN$4:CN26,CN26)-1,"-"),"-")</f>
        <v>-</v>
      </c>
      <c r="DU26">
        <f>DU25+1</f>
        <v>5</v>
      </c>
      <c r="DV26" s="34">
        <f>DV25-1</f>
        <v>96</v>
      </c>
      <c r="DW26" s="33" t="str">
        <f>IFERROR(INDEX($A:$DD,IF($EI$4="Entrants",MATCH($DU26,$CQ:$CQ,0),MATCH($DU26,$CZ:$CZ,0)),11),"")</f>
        <v>PARIS GARE DU NORD (GARE A)</v>
      </c>
      <c r="DX26" s="31">
        <f>IFERROR(INDEX($A:$DD,IF($EI$4="Entrants",MATCH($DU26,$CQ:$CQ,0),MATCH($DU26,$CZ:$CZ,0)),IF($EI$4="Entrants",63,22)),"")</f>
        <v>7.77</v>
      </c>
      <c r="DY26">
        <f>DY25+1</f>
        <v>5</v>
      </c>
      <c r="DZ26" s="34">
        <f>MAX(DZ25-1,0)</f>
        <v>95</v>
      </c>
      <c r="EA26" s="33" t="str">
        <f>IFERROR(INDEX($A:$DT,IF($EI$4="Entrants",MATCH($DY26,$DG:$DG,0),MATCH($DY26,$DP:$DP,0)),11),"")</f>
        <v>TROYES</v>
      </c>
      <c r="EB26" s="61">
        <f>IFERROR(INDEX($A:$DT,IF($EI$4="Entrants",MATCH($DY26,$DG:$DG,0),MATCH($DY26,$DP:$DP,0)),IF($EI$4="Entrants",79,50)),"")</f>
        <v>-0.25</v>
      </c>
      <c r="EC26" s="32">
        <f>IFERROR(INDEX($A:$DT,IF($EI$4="Entrants",MATCH($DY26,$DG:$DG,0),MATCH($DY26,$DP:$DP,0)),IF($EI$4="Entrants",63,22)),"")</f>
        <v>8.4700000000000006</v>
      </c>
      <c r="ED26" s="31">
        <f>IFERROR(IF(EB26&gt;0,"+"&amp;ROUND(EB26,2),ROUND(EB26,2)),"")</f>
        <v>-0.25</v>
      </c>
      <c r="EJ26" s="68" t="str">
        <f t="shared" si="13"/>
        <v>Normandie</v>
      </c>
      <c r="EK26">
        <v>20</v>
      </c>
      <c r="EN26" s="68" t="s">
        <v>109</v>
      </c>
      <c r="EO26" s="67" t="s">
        <v>73</v>
      </c>
      <c r="EP26">
        <f t="shared" si="14"/>
        <v>1</v>
      </c>
      <c r="EQ26">
        <f>IF(EP26=1,SUM(EP$6:EP26),0)</f>
        <v>20</v>
      </c>
      <c r="EU26">
        <v>7.88</v>
      </c>
      <c r="EV26">
        <v>8.7799999999999994</v>
      </c>
      <c r="EW26">
        <v>8.85</v>
      </c>
      <c r="EX26">
        <v>8.4</v>
      </c>
      <c r="EY26">
        <v>8.39</v>
      </c>
      <c r="EZ26">
        <v>8.5399999999999991</v>
      </c>
      <c r="FA26">
        <v>7.18</v>
      </c>
      <c r="FB26">
        <v>7.72</v>
      </c>
      <c r="FK26" t="s">
        <v>84</v>
      </c>
      <c r="FL26" t="s">
        <v>84</v>
      </c>
      <c r="FM26" t="s">
        <v>84</v>
      </c>
      <c r="FN26" t="s">
        <v>84</v>
      </c>
      <c r="FO26" t="s">
        <v>84</v>
      </c>
      <c r="FP26" t="s">
        <v>84</v>
      </c>
      <c r="FQ26" t="s">
        <v>84</v>
      </c>
      <c r="FR26" t="s">
        <v>84</v>
      </c>
    </row>
    <row r="27" spans="1:174" ht="15.5" x14ac:dyDescent="0.35">
      <c r="A27" s="9">
        <f t="shared" si="2"/>
        <v>1</v>
      </c>
      <c r="B27" s="9">
        <f t="shared" si="3"/>
        <v>1</v>
      </c>
      <c r="C27" s="9">
        <f t="shared" si="11"/>
        <v>1</v>
      </c>
      <c r="D27" s="9">
        <f t="shared" si="4"/>
        <v>1</v>
      </c>
      <c r="E27" s="9">
        <f t="shared" si="5"/>
        <v>1</v>
      </c>
      <c r="F27" s="68" t="s">
        <v>57</v>
      </c>
      <c r="G27" s="68" t="s">
        <v>74</v>
      </c>
      <c r="H27" s="7">
        <v>1</v>
      </c>
      <c r="I27" s="66" t="s">
        <v>49</v>
      </c>
      <c r="J27" s="66">
        <v>723197</v>
      </c>
      <c r="K27" s="66" t="s">
        <v>110</v>
      </c>
      <c r="L27" s="66" t="s">
        <v>46</v>
      </c>
      <c r="M27" s="66" t="s">
        <v>47</v>
      </c>
      <c r="N27" s="65">
        <v>7.47</v>
      </c>
      <c r="O27" s="54">
        <v>8.14</v>
      </c>
      <c r="P27" s="54">
        <v>8.25</v>
      </c>
      <c r="Q27" s="65">
        <v>7.94</v>
      </c>
      <c r="R27" s="65">
        <v>7.36</v>
      </c>
      <c r="S27" s="65">
        <v>7.66</v>
      </c>
      <c r="T27" s="50">
        <v>6.18</v>
      </c>
      <c r="U27" s="50">
        <v>7.37</v>
      </c>
      <c r="V27" s="30"/>
      <c r="AD27" s="65">
        <v>7.22</v>
      </c>
      <c r="AE27" s="65">
        <v>7.86</v>
      </c>
      <c r="AF27" s="70">
        <v>8.16</v>
      </c>
      <c r="AG27" s="65">
        <v>7.81</v>
      </c>
      <c r="AH27" s="65">
        <v>7.08</v>
      </c>
      <c r="AI27" s="65">
        <v>7.41</v>
      </c>
      <c r="AJ27" s="14">
        <v>5.61</v>
      </c>
      <c r="AK27" s="50">
        <v>7.12</v>
      </c>
      <c r="AL27" s="30"/>
      <c r="AT27" s="29">
        <f t="shared" si="6"/>
        <v>0.25</v>
      </c>
      <c r="AU27" s="29">
        <f t="shared" si="6"/>
        <v>0.28000000000000003</v>
      </c>
      <c r="AV27" s="29">
        <f t="shared" si="6"/>
        <v>0.09</v>
      </c>
      <c r="AW27" s="29">
        <f t="shared" si="6"/>
        <v>0.13</v>
      </c>
      <c r="AX27" s="29">
        <f t="shared" si="6"/>
        <v>0.28000000000000003</v>
      </c>
      <c r="AY27" s="29">
        <f t="shared" si="6"/>
        <v>0.25</v>
      </c>
      <c r="AZ27" s="29">
        <f t="shared" si="6"/>
        <v>0.56999999999999995</v>
      </c>
      <c r="BA27" s="29">
        <f t="shared" si="6"/>
        <v>0.25</v>
      </c>
      <c r="BB27" s="30"/>
      <c r="BJ27" s="29">
        <f t="shared" si="12"/>
        <v>7.47</v>
      </c>
      <c r="BK27" s="29">
        <f t="shared" si="7"/>
        <v>8.14</v>
      </c>
      <c r="BL27" s="29">
        <f t="shared" si="7"/>
        <v>8.25</v>
      </c>
      <c r="BM27" s="29">
        <f t="shared" si="7"/>
        <v>7.94</v>
      </c>
      <c r="BN27" s="29">
        <f t="shared" si="7"/>
        <v>7.36</v>
      </c>
      <c r="BO27" s="29">
        <f t="shared" si="8"/>
        <v>7.66</v>
      </c>
      <c r="BP27" s="29">
        <f t="shared" si="9"/>
        <v>6.18</v>
      </c>
      <c r="BQ27" s="29">
        <f t="shared" si="9"/>
        <v>7.37</v>
      </c>
      <c r="BR27" s="30"/>
      <c r="BZ27" s="29">
        <f t="shared" si="10"/>
        <v>0.25</v>
      </c>
      <c r="CA27" s="29">
        <f t="shared" si="10"/>
        <v>0.28000000000000003</v>
      </c>
      <c r="CB27" s="29">
        <f t="shared" si="10"/>
        <v>0.09</v>
      </c>
      <c r="CC27" s="29">
        <f t="shared" si="10"/>
        <v>0.13</v>
      </c>
      <c r="CD27" s="29">
        <f t="shared" si="10"/>
        <v>0.28000000000000003</v>
      </c>
      <c r="CE27" s="29">
        <f t="shared" si="10"/>
        <v>0.25</v>
      </c>
      <c r="CF27" s="29">
        <f t="shared" si="10"/>
        <v>0.56999999999999995</v>
      </c>
      <c r="CG27" s="29">
        <f t="shared" si="10"/>
        <v>0.25</v>
      </c>
      <c r="CH27" s="30"/>
      <c r="CP27" s="28">
        <f>IFERROR(IF($E27=1,RANK(BJ27,BJ:BJ,1)+COUNTIF(BJ$4:BJ27,BJ27)-1,"-"),"-")</f>
        <v>16</v>
      </c>
      <c r="CQ27" s="28">
        <f>IFERROR(IF($E27=1,RANK(BK27,BK:BK,1)+COUNTIF(BK$4:BK27,BK27)-1,"-"),"-")</f>
        <v>16</v>
      </c>
      <c r="CR27" s="28">
        <f>IFERROR(IF($E27=1,RANK(BL27,BL:BL,1)+COUNTIF(BL$4:BL27,BL27)-1,"-"),"-")</f>
        <v>6</v>
      </c>
      <c r="CS27" s="28">
        <f>IFERROR(IF($E27=1,RANK(BM27,BM:BM,1)+COUNTIF(BM$4:BM27,BM27)-1,"-"),"-")</f>
        <v>15</v>
      </c>
      <c r="CT27" s="28">
        <f>IFERROR(IF($E27=1,RANK(BN27,BN:BN,1)+COUNTIF(BN$4:BN27,BN27)-1,"-"),"-")</f>
        <v>11</v>
      </c>
      <c r="CU27" s="28">
        <f>IFERROR(IF($E27=1,RANK(BO27,BO:BO,1)+COUNTIF(BO$4:BO27,BO27)-1,"-"),"-")</f>
        <v>59</v>
      </c>
      <c r="CV27" s="28">
        <f>IFERROR(IF($E27=1,RANK(BP27,BP:BP,1)+COUNTIF(BP$4:BP27,BP27)-1,"-"),"-")</f>
        <v>31</v>
      </c>
      <c r="CW27" s="28">
        <f>IFERROR(IF($E27=1,RANK(BQ27,BQ:BQ,1)+COUNTIF(BQ$4:BQ27,BQ27)-1,"-"),"-")</f>
        <v>55</v>
      </c>
      <c r="CX27" s="30"/>
      <c r="DF27" s="28">
        <f>IFERROR(IF($E27=1,RANK(BZ27,BZ:BZ,1)+COUNTIF(BZ$3:BZ26,BZ27),"-"),"-")</f>
        <v>75</v>
      </c>
      <c r="DG27" s="28">
        <f>IFERROR(IF($E27=1,RANK(CA27,CA:CA,1)+COUNTIF(CA$3:CA26,CA27),"-"),"-")</f>
        <v>77</v>
      </c>
      <c r="DH27" s="28">
        <f>IFERROR(IF($E27=1,RANK(CB27,CB:CB,1)+COUNTIF(CB$3:CB26,CB27),"-"),"-")</f>
        <v>56</v>
      </c>
      <c r="DI27" s="28">
        <f>IFERROR(IF($E27=1,RANK(CC27,CC:CC,1)+COUNTIF(CC$3:CC26,CC27),"-"),"-")</f>
        <v>63</v>
      </c>
      <c r="DJ27" s="28">
        <f>IFERROR(IF($E27=1,RANK(CD27,CD:CD,1)+COUNTIF(CD$3:CD26,CD27),"-"),"-")</f>
        <v>67</v>
      </c>
      <c r="DK27" s="28">
        <f>IFERROR(IF($E27=1,RANK(CE27,CE:CE,1)+COUNTIF(CE$3:CE26,CE27),"-"),"-")</f>
        <v>67</v>
      </c>
      <c r="DL27" s="28">
        <f>IFERROR(IF($E27=1,RANK(CF27,CF:CF,1)+COUNTIF(CF$3:CF26,CF27),"-"),"-")</f>
        <v>91</v>
      </c>
      <c r="DM27" s="28">
        <f>IFERROR(IF($E27=1,RANK(CG27,CG:CG,1)+COUNTIF(CG$3:CG26,CG27),"-"),"-")</f>
        <v>63</v>
      </c>
      <c r="DN27" s="6"/>
      <c r="DO27" s="28" t="str">
        <f>IFERROR(IF($E27=1,RANK(CI27,CI:CI,1)+COUNTIF(CI$4:CI27,CI27)-1,"-"),"-")</f>
        <v>-</v>
      </c>
      <c r="DP27" s="28" t="str">
        <f>IFERROR(IF($E27=1,RANK(CJ27,CJ:CJ,1)+COUNTIF(CJ$4:CJ27,CJ27)-1,"-"),"-")</f>
        <v>-</v>
      </c>
      <c r="DQ27" s="28" t="str">
        <f>IFERROR(IF($E27=1,RANK(CK27,CK:CK,1)+COUNTIF(CK$4:CK27,CK27)-1,"-"),"-")</f>
        <v>-</v>
      </c>
      <c r="DR27" s="28" t="str">
        <f>IFERROR(IF($E27=1,RANK(CL27,CL:CL,1)+COUNTIF(CL$4:CL27,CL27)-1,"-"),"-")</f>
        <v>-</v>
      </c>
      <c r="DS27" s="28" t="str">
        <f>IFERROR(IF($E27=1,RANK(CM27,CM:CM,1)+COUNTIF(CM$4:CM27,CM27)-1,"-"),"-")</f>
        <v>-</v>
      </c>
      <c r="DT27" s="28" t="str">
        <f>IFERROR(IF($E27=1,RANK(CN27,CN:CN,1)+COUNTIF(CN$4:CN27,CN27)-1,"-"),"-")</f>
        <v>-</v>
      </c>
      <c r="DU27" s="41" t="s">
        <v>8</v>
      </c>
      <c r="DV27" s="40" t="s">
        <v>8</v>
      </c>
      <c r="DW27" s="39" t="s">
        <v>38</v>
      </c>
      <c r="DX27" s="38" t="s">
        <v>39</v>
      </c>
      <c r="DY27" s="41" t="s">
        <v>8</v>
      </c>
      <c r="DZ27" s="40" t="s">
        <v>8</v>
      </c>
      <c r="EA27" s="39" t="s">
        <v>40</v>
      </c>
      <c r="EB27" s="38" t="s">
        <v>41</v>
      </c>
      <c r="EC27" s="38" t="s">
        <v>39</v>
      </c>
      <c r="ED27" s="38" t="s">
        <v>41</v>
      </c>
      <c r="EJ27" s="68" t="str">
        <f t="shared" si="13"/>
        <v>Aquitaine</v>
      </c>
      <c r="EK27">
        <v>21</v>
      </c>
      <c r="EN27" s="68" t="s">
        <v>111</v>
      </c>
      <c r="EO27" s="68" t="s">
        <v>76</v>
      </c>
      <c r="EP27">
        <f t="shared" si="14"/>
        <v>1</v>
      </c>
      <c r="EQ27">
        <f>IF(EP27=1,SUM(EP$6:EP27),0)</f>
        <v>21</v>
      </c>
      <c r="EU27">
        <v>8.2799999999999994</v>
      </c>
      <c r="EV27">
        <v>8.16</v>
      </c>
      <c r="EW27">
        <v>8.56</v>
      </c>
      <c r="EX27">
        <v>8.52</v>
      </c>
      <c r="EY27">
        <v>8.27</v>
      </c>
      <c r="EZ27">
        <v>7.88</v>
      </c>
      <c r="FA27">
        <v>7.38</v>
      </c>
      <c r="FB27">
        <v>7.22</v>
      </c>
      <c r="FK27">
        <v>7.81</v>
      </c>
      <c r="FL27">
        <v>8.36</v>
      </c>
      <c r="FM27">
        <v>8.83</v>
      </c>
      <c r="FN27">
        <v>8.5299999999999994</v>
      </c>
      <c r="FO27">
        <v>7.97</v>
      </c>
      <c r="FP27">
        <v>7.87</v>
      </c>
      <c r="FQ27">
        <v>7.28</v>
      </c>
      <c r="FR27">
        <v>7.51</v>
      </c>
    </row>
    <row r="28" spans="1:174" ht="19.5" x14ac:dyDescent="0.35">
      <c r="A28" s="9">
        <f t="shared" si="2"/>
        <v>1</v>
      </c>
      <c r="B28" s="9">
        <f t="shared" si="3"/>
        <v>1</v>
      </c>
      <c r="C28" s="9">
        <f t="shared" si="11"/>
        <v>1</v>
      </c>
      <c r="D28" s="9">
        <f t="shared" si="4"/>
        <v>1</v>
      </c>
      <c r="E28" s="9">
        <f t="shared" si="5"/>
        <v>1</v>
      </c>
      <c r="F28" s="68" t="s">
        <v>57</v>
      </c>
      <c r="G28" s="68" t="s">
        <v>74</v>
      </c>
      <c r="H28" s="7">
        <v>1</v>
      </c>
      <c r="I28" s="66" t="s">
        <v>49</v>
      </c>
      <c r="J28" s="66">
        <v>722025</v>
      </c>
      <c r="K28" s="66" t="s">
        <v>112</v>
      </c>
      <c r="L28" s="66" t="s">
        <v>46</v>
      </c>
      <c r="M28" s="66" t="s">
        <v>47</v>
      </c>
      <c r="N28" s="65">
        <v>7.67</v>
      </c>
      <c r="O28" s="65">
        <v>7.92</v>
      </c>
      <c r="P28" s="54">
        <v>8.5500000000000007</v>
      </c>
      <c r="Q28" s="54">
        <v>8.06</v>
      </c>
      <c r="R28" s="65">
        <v>7.98</v>
      </c>
      <c r="S28" s="65">
        <v>7.63</v>
      </c>
      <c r="T28" s="50">
        <v>6.31</v>
      </c>
      <c r="U28" s="50">
        <v>7.36</v>
      </c>
      <c r="V28" s="30"/>
      <c r="AD28" s="65">
        <v>7.58</v>
      </c>
      <c r="AE28" s="70">
        <v>8.08</v>
      </c>
      <c r="AF28" s="70">
        <v>8.5399999999999991</v>
      </c>
      <c r="AG28" s="70">
        <v>8.07</v>
      </c>
      <c r="AH28" s="65">
        <v>7.81</v>
      </c>
      <c r="AI28" s="65">
        <v>7.4</v>
      </c>
      <c r="AJ28" s="50">
        <v>6.03</v>
      </c>
      <c r="AK28" s="50">
        <v>7.24</v>
      </c>
      <c r="AL28" s="30"/>
      <c r="AT28" s="29">
        <f t="shared" si="6"/>
        <v>0.09</v>
      </c>
      <c r="AU28" s="29">
        <f t="shared" si="6"/>
        <v>-0.16</v>
      </c>
      <c r="AV28" s="29">
        <f t="shared" si="6"/>
        <v>0.01</v>
      </c>
      <c r="AW28" s="29">
        <f t="shared" si="6"/>
        <v>-0.01</v>
      </c>
      <c r="AX28" s="29">
        <f t="shared" si="6"/>
        <v>0.17</v>
      </c>
      <c r="AY28" s="29">
        <f t="shared" si="6"/>
        <v>0.23</v>
      </c>
      <c r="AZ28" s="29">
        <f t="shared" si="6"/>
        <v>0.28000000000000003</v>
      </c>
      <c r="BA28" s="29">
        <f t="shared" si="6"/>
        <v>0.12</v>
      </c>
      <c r="BB28" s="30"/>
      <c r="BJ28" s="29">
        <f t="shared" si="12"/>
        <v>7.67</v>
      </c>
      <c r="BK28" s="29">
        <f t="shared" si="7"/>
        <v>7.92</v>
      </c>
      <c r="BL28" s="29">
        <f t="shared" si="7"/>
        <v>8.5500000000000007</v>
      </c>
      <c r="BM28" s="29">
        <f t="shared" si="7"/>
        <v>8.06</v>
      </c>
      <c r="BN28" s="29">
        <f t="shared" si="7"/>
        <v>7.98</v>
      </c>
      <c r="BO28" s="29">
        <f t="shared" si="8"/>
        <v>7.63</v>
      </c>
      <c r="BP28" s="29">
        <f t="shared" si="9"/>
        <v>6.31</v>
      </c>
      <c r="BQ28" s="29">
        <f t="shared" si="9"/>
        <v>7.36</v>
      </c>
      <c r="BR28" s="30"/>
      <c r="BZ28" s="29">
        <f t="shared" si="10"/>
        <v>0.09</v>
      </c>
      <c r="CA28" s="29">
        <f t="shared" si="10"/>
        <v>-0.16</v>
      </c>
      <c r="CB28" s="29">
        <f t="shared" si="10"/>
        <v>0.01</v>
      </c>
      <c r="CC28" s="29">
        <f t="shared" si="10"/>
        <v>-0.01</v>
      </c>
      <c r="CD28" s="29">
        <f t="shared" si="10"/>
        <v>0.17</v>
      </c>
      <c r="CE28" s="29">
        <f t="shared" si="10"/>
        <v>0.23</v>
      </c>
      <c r="CF28" s="29">
        <f t="shared" si="10"/>
        <v>0.28000000000000003</v>
      </c>
      <c r="CG28" s="29">
        <f t="shared" si="10"/>
        <v>0.12</v>
      </c>
      <c r="CH28" s="30"/>
      <c r="CP28" s="28">
        <f>IFERROR(IF($E28=1,RANK(BJ28,BJ:BJ,1)+COUNTIF(BJ$4:BJ28,BJ28)-1,"-"),"-")</f>
        <v>24</v>
      </c>
      <c r="CQ28" s="28">
        <f>IFERROR(IF($E28=1,RANK(BK28,BK:BK,1)+COUNTIF(BK$4:BK28,BK28)-1,"-"),"-")</f>
        <v>9</v>
      </c>
      <c r="CR28" s="28">
        <f>IFERROR(IF($E28=1,RANK(BL28,BL:BL,1)+COUNTIF(BL$4:BL28,BL28)-1,"-"),"-")</f>
        <v>20</v>
      </c>
      <c r="CS28" s="28">
        <f>IFERROR(IF($E28=1,RANK(BM28,BM:BM,1)+COUNTIF(BM$4:BM28,BM28)-1,"-"),"-")</f>
        <v>25</v>
      </c>
      <c r="CT28" s="28">
        <f>IFERROR(IF($E28=1,RANK(BN28,BN:BN,1)+COUNTIF(BN$4:BN28,BN28)-1,"-"),"-")</f>
        <v>44</v>
      </c>
      <c r="CU28" s="28">
        <f>IFERROR(IF($E28=1,RANK(BO28,BO:BO,1)+COUNTIF(BO$4:BO28,BO28)-1,"-"),"-")</f>
        <v>55</v>
      </c>
      <c r="CV28" s="28">
        <f>IFERROR(IF($E28=1,RANK(BP28,BP:BP,1)+COUNTIF(BP$4:BP28,BP28)-1,"-"),"-")</f>
        <v>36</v>
      </c>
      <c r="CW28" s="28">
        <f>IFERROR(IF($E28=1,RANK(BQ28,BQ:BQ,1)+COUNTIF(BQ$4:BQ28,BQ28)-1,"-"),"-")</f>
        <v>54</v>
      </c>
      <c r="CX28" s="30"/>
      <c r="DF28" s="28">
        <f>IFERROR(IF($E28=1,RANK(BZ28,BZ:BZ,1)+COUNTIF(BZ$3:BZ27,BZ28),"-"),"-")</f>
        <v>54</v>
      </c>
      <c r="DG28" s="28">
        <f>IFERROR(IF($E28=1,RANK(CA28,CA:CA,1)+COUNTIF(CA$3:CA27,CA28),"-"),"-")</f>
        <v>14</v>
      </c>
      <c r="DH28" s="28">
        <f>IFERROR(IF($E28=1,RANK(CB28,CB:CB,1)+COUNTIF(CB$3:CB27,CB28),"-"),"-")</f>
        <v>43</v>
      </c>
      <c r="DI28" s="28">
        <f>IFERROR(IF($E28=1,RANK(CC28,CC:CC,1)+COUNTIF(CC$3:CC27,CC28),"-"),"-")</f>
        <v>43</v>
      </c>
      <c r="DJ28" s="28">
        <f>IFERROR(IF($E28=1,RANK(CD28,CD:CD,1)+COUNTIF(CD$3:CD27,CD28),"-"),"-")</f>
        <v>59</v>
      </c>
      <c r="DK28" s="28">
        <f>IFERROR(IF($E28=1,RANK(CE28,CE:CE,1)+COUNTIF(CE$3:CE27,CE28),"-"),"-")</f>
        <v>64</v>
      </c>
      <c r="DL28" s="28">
        <f>IFERROR(IF($E28=1,RANK(CF28,CF:CF,1)+COUNTIF(CF$3:CF27,CF28),"-"),"-")</f>
        <v>69</v>
      </c>
      <c r="DM28" s="28">
        <f>IFERROR(IF($E28=1,RANK(CG28,CG:CG,1)+COUNTIF(CG$3:CG27,CG28),"-"),"-")</f>
        <v>42</v>
      </c>
      <c r="DN28" s="6"/>
      <c r="DO28" s="28" t="str">
        <f>IFERROR(IF($E28=1,RANK(CI28,CI:CI,1)+COUNTIF(CI$4:CI28,CI28)-1,"-"),"-")</f>
        <v>-</v>
      </c>
      <c r="DP28" s="28" t="str">
        <f>IFERROR(IF($E28=1,RANK(CJ28,CJ:CJ,1)+COUNTIF(CJ$4:CJ28,CJ28)-1,"-"),"-")</f>
        <v>-</v>
      </c>
      <c r="DQ28" s="28" t="str">
        <f>IFERROR(IF($E28=1,RANK(CK28,CK:CK,1)+COUNTIF(CK$4:CK28,CK28)-1,"-"),"-")</f>
        <v>-</v>
      </c>
      <c r="DR28" s="28" t="str">
        <f>IFERROR(IF($E28=1,RANK(CL28,CL:CL,1)+COUNTIF(CL$4:CL28,CL28)-1,"-"),"-")</f>
        <v>-</v>
      </c>
      <c r="DS28" s="28" t="str">
        <f>IFERROR(IF($E28=1,RANK(CM28,CM:CM,1)+COUNTIF(CM$4:CM28,CM28)-1,"-"),"-")</f>
        <v>-</v>
      </c>
      <c r="DT28" s="28" t="str">
        <f>IFERROR(IF($E28=1,RANK(CN28,CN:CN,1)+COUNTIF(CN$4:CN28,CN28)-1,"-"),"-")</f>
        <v>-</v>
      </c>
      <c r="DU28">
        <f>$F$2+1-DV28</f>
        <v>100</v>
      </c>
      <c r="DV28" s="34">
        <f>IF($EI$4="Entrants",MIN($CR:$CR),MIN($DA:$DA))</f>
        <v>1</v>
      </c>
      <c r="DW28" s="33" t="str">
        <f>IFERROR(INDEX($A:$DD,IF($EI$4="Entrants",MATCH($DU28,$CR:$CR,0),MATCH($DU28,$DA:$DA,0)),11),"")</f>
        <v>BELFORT MONTBELIARD TGV</v>
      </c>
      <c r="DX28" s="31">
        <f>IFERROR(INDEX($A:$DD,IF($EI$4="Entrants",MATCH($DU28,$CR:$CR,0),MATCH($DU28,$DA:$DA,0)),IF($EI$4="Entrants",64,23)),"")</f>
        <v>9.3800000000000008</v>
      </c>
      <c r="DY28">
        <f>DZ34+1-DZ28</f>
        <v>99</v>
      </c>
      <c r="DZ28" s="34">
        <f>IF($EI$4="Entrants",MIN($DH:$DH),MIN($DQ:$DQ))</f>
        <v>1</v>
      </c>
      <c r="EA28" s="33" t="str">
        <f>IFERROR(INDEX($A:$DT,IF($EI$4="Entrants",MATCH($DY28,$DH:$DH,0),MATCH($DY28,$DQ:$DQ,0)),11),"")</f>
        <v>TOULOUSE MATABIAU</v>
      </c>
      <c r="EB28" s="61">
        <f>IFERROR(INDEX($A:$DT,IF($EI$4="Entrants",MATCH($DY28,$DH:$DH,0),MATCH($DY28,$DQ:$DQ,0)),IF($EI$4="Entrants",80,51)),"")</f>
        <v>0.98</v>
      </c>
      <c r="EC28" s="32">
        <f>IFERROR(INDEX($A:$DT,IF($EI$4="Entrants",MATCH($DY28,$DH:$DH,0),MATCH($DY28,$DQ:$DQ,0)),IF($EI$4="Entrants",64,23)),"")</f>
        <v>8.7799999999999994</v>
      </c>
      <c r="ED28" s="31" t="str">
        <f>IFERROR(IF(EB28&gt;0,"+"&amp;ROUND(EB28,2),ROUND(EB28,2)),"")</f>
        <v>+0,98</v>
      </c>
      <c r="EJ28" s="68" t="str">
        <f t="shared" si="13"/>
        <v>Poitou-Charentes</v>
      </c>
      <c r="EK28">
        <v>22</v>
      </c>
      <c r="EN28" s="68" t="s">
        <v>113</v>
      </c>
      <c r="EO28" s="68" t="s">
        <v>76</v>
      </c>
      <c r="EP28">
        <f t="shared" si="14"/>
        <v>1</v>
      </c>
      <c r="EQ28">
        <f>IF(EP28=1,SUM(EP$6:EP28),0)</f>
        <v>22</v>
      </c>
      <c r="EU28">
        <v>8.1999999999999993</v>
      </c>
      <c r="EV28">
        <v>8.5</v>
      </c>
      <c r="EW28">
        <v>8.76</v>
      </c>
      <c r="EX28">
        <v>8.5399999999999991</v>
      </c>
      <c r="EY28">
        <v>8.59</v>
      </c>
      <c r="EZ28">
        <v>8.4</v>
      </c>
      <c r="FA28">
        <v>7.37</v>
      </c>
      <c r="FB28">
        <v>7.75</v>
      </c>
      <c r="FK28">
        <v>8.25</v>
      </c>
      <c r="FL28">
        <v>8.49</v>
      </c>
      <c r="FM28">
        <v>8.74</v>
      </c>
      <c r="FN28">
        <v>8.65</v>
      </c>
      <c r="FO28">
        <v>8.5500000000000007</v>
      </c>
      <c r="FP28">
        <v>8.31</v>
      </c>
      <c r="FQ28">
        <v>7.28</v>
      </c>
      <c r="FR28">
        <v>6.93</v>
      </c>
    </row>
    <row r="29" spans="1:174" ht="19.5" x14ac:dyDescent="0.35">
      <c r="A29" s="9">
        <f t="shared" si="2"/>
        <v>1</v>
      </c>
      <c r="B29" s="9">
        <f t="shared" si="3"/>
        <v>1</v>
      </c>
      <c r="C29" s="9">
        <f t="shared" si="11"/>
        <v>1</v>
      </c>
      <c r="D29" s="9">
        <f t="shared" si="4"/>
        <v>1</v>
      </c>
      <c r="E29" s="9">
        <f t="shared" si="5"/>
        <v>1</v>
      </c>
      <c r="F29" s="68" t="s">
        <v>57</v>
      </c>
      <c r="G29" s="68" t="s">
        <v>74</v>
      </c>
      <c r="H29" s="7">
        <v>1</v>
      </c>
      <c r="I29" s="66" t="s">
        <v>44</v>
      </c>
      <c r="J29" s="66">
        <v>762906</v>
      </c>
      <c r="K29" s="66" t="s">
        <v>114</v>
      </c>
      <c r="L29" s="66" t="s">
        <v>46</v>
      </c>
      <c r="M29" s="66" t="s">
        <v>47</v>
      </c>
      <c r="N29" s="65">
        <v>7.9</v>
      </c>
      <c r="O29" s="54">
        <v>8.39</v>
      </c>
      <c r="P29" s="54">
        <v>8.76</v>
      </c>
      <c r="Q29" s="54">
        <v>8.7799999999999994</v>
      </c>
      <c r="R29" s="54">
        <v>8.06</v>
      </c>
      <c r="S29" s="65">
        <v>6.5</v>
      </c>
      <c r="T29" s="50">
        <v>6.88</v>
      </c>
      <c r="U29" s="50">
        <v>6.98</v>
      </c>
      <c r="V29" s="30"/>
      <c r="AD29" s="65">
        <v>8.1300000000000008</v>
      </c>
      <c r="AE29" s="70">
        <v>8.4700000000000006</v>
      </c>
      <c r="AF29" s="70">
        <v>8.82</v>
      </c>
      <c r="AG29" s="70">
        <v>8.9</v>
      </c>
      <c r="AH29" s="70">
        <v>8.2799999999999994</v>
      </c>
      <c r="AI29" s="65">
        <v>7.36</v>
      </c>
      <c r="AJ29" s="50">
        <v>6.94</v>
      </c>
      <c r="AK29" s="50">
        <v>7.25</v>
      </c>
      <c r="AL29" s="30"/>
      <c r="AT29" s="29">
        <f t="shared" si="6"/>
        <v>-0.23</v>
      </c>
      <c r="AU29" s="29">
        <f t="shared" si="6"/>
        <v>-0.08</v>
      </c>
      <c r="AV29" s="29">
        <f t="shared" si="6"/>
        <v>-0.06</v>
      </c>
      <c r="AW29" s="29">
        <f t="shared" si="6"/>
        <v>-0.12</v>
      </c>
      <c r="AX29" s="29">
        <f t="shared" si="6"/>
        <v>-0.22</v>
      </c>
      <c r="AY29" s="29">
        <f t="shared" si="6"/>
        <v>-0.86</v>
      </c>
      <c r="AZ29" s="29">
        <f t="shared" si="6"/>
        <v>-0.06</v>
      </c>
      <c r="BA29" s="29">
        <f t="shared" si="6"/>
        <v>-0.27</v>
      </c>
      <c r="BB29" s="30"/>
      <c r="BJ29" s="29">
        <f t="shared" si="12"/>
        <v>7.9</v>
      </c>
      <c r="BK29" s="29">
        <f t="shared" si="7"/>
        <v>8.39</v>
      </c>
      <c r="BL29" s="29">
        <f t="shared" si="7"/>
        <v>8.76</v>
      </c>
      <c r="BM29" s="29">
        <f t="shared" si="7"/>
        <v>8.7799999999999994</v>
      </c>
      <c r="BN29" s="29">
        <f t="shared" si="7"/>
        <v>8.06</v>
      </c>
      <c r="BO29" s="29">
        <f t="shared" si="8"/>
        <v>6.5</v>
      </c>
      <c r="BP29" s="29">
        <f t="shared" si="9"/>
        <v>6.88</v>
      </c>
      <c r="BQ29" s="29">
        <f t="shared" si="9"/>
        <v>6.98</v>
      </c>
      <c r="BR29" s="30"/>
      <c r="BZ29" s="29">
        <f t="shared" si="10"/>
        <v>-0.23</v>
      </c>
      <c r="CA29" s="29">
        <f t="shared" si="10"/>
        <v>-0.08</v>
      </c>
      <c r="CB29" s="29">
        <f t="shared" si="10"/>
        <v>-0.06</v>
      </c>
      <c r="CC29" s="29">
        <f t="shared" si="10"/>
        <v>-0.12</v>
      </c>
      <c r="CD29" s="29">
        <f t="shared" si="10"/>
        <v>-0.22</v>
      </c>
      <c r="CE29" s="29">
        <f t="shared" si="10"/>
        <v>-0.86</v>
      </c>
      <c r="CF29" s="29">
        <f t="shared" si="10"/>
        <v>-0.06</v>
      </c>
      <c r="CG29" s="29">
        <f t="shared" si="10"/>
        <v>-0.27</v>
      </c>
      <c r="CH29" s="30"/>
      <c r="CP29" s="28">
        <f>IFERROR(IF($E29=1,RANK(BJ29,BJ:BJ,1)+COUNTIF(BJ$4:BJ29,BJ29)-1,"-"),"-")</f>
        <v>45</v>
      </c>
      <c r="CQ29" s="28">
        <f>IFERROR(IF($E29=1,RANK(BK29,BK:BK,1)+COUNTIF(BK$4:BK29,BK29)-1,"-"),"-")</f>
        <v>40</v>
      </c>
      <c r="CR29" s="28">
        <f>IFERROR(IF($E29=1,RANK(BL29,BL:BL,1)+COUNTIF(BL$4:BL29,BL29)-1,"-"),"-")</f>
        <v>41</v>
      </c>
      <c r="CS29" s="28">
        <f>IFERROR(IF($E29=1,RANK(BM29,BM:BM,1)+COUNTIF(BM$4:BM29,BM29)-1,"-"),"-")</f>
        <v>82</v>
      </c>
      <c r="CT29" s="28">
        <f>IFERROR(IF($E29=1,RANK(BN29,BN:BN,1)+COUNTIF(BN$4:BN29,BN29)-1,"-"),"-")</f>
        <v>49</v>
      </c>
      <c r="CU29" s="28">
        <f>IFERROR(IF($E29=1,RANK(BO29,BO:BO,1)+COUNTIF(BO$4:BO29,BO29)-1,"-"),"-")</f>
        <v>6</v>
      </c>
      <c r="CV29" s="28">
        <f>IFERROR(IF($E29=1,RANK(BP29,BP:BP,1)+COUNTIF(BP$4:BP29,BP29)-1,"-"),"-")</f>
        <v>64</v>
      </c>
      <c r="CW29" s="28">
        <f>IFERROR(IF($E29=1,RANK(BQ29,BQ:BQ,1)+COUNTIF(BQ$4:BQ29,BQ29)-1,"-"),"-")</f>
        <v>33</v>
      </c>
      <c r="CX29" s="30"/>
      <c r="DF29" s="28">
        <f>IFERROR(IF($E29=1,RANK(BZ29,BZ:BZ,1)+COUNTIF(BZ$3:BZ28,BZ29),"-"),"-")</f>
        <v>10</v>
      </c>
      <c r="DG29" s="28">
        <f>IFERROR(IF($E29=1,RANK(CA29,CA:CA,1)+COUNTIF(CA$3:CA28,CA29),"-"),"-")</f>
        <v>19</v>
      </c>
      <c r="DH29" s="28">
        <f>IFERROR(IF($E29=1,RANK(CB29,CB:CB,1)+COUNTIF(CB$3:CB28,CB29),"-"),"-")</f>
        <v>30</v>
      </c>
      <c r="DI29" s="28">
        <f>IFERROR(IF($E29=1,RANK(CC29,CC:CC,1)+COUNTIF(CC$3:CC28,CC29),"-"),"-")</f>
        <v>23</v>
      </c>
      <c r="DJ29" s="28">
        <f>IFERROR(IF($E29=1,RANK(CD29,CD:CD,1)+COUNTIF(CD$3:CD28,CD29),"-"),"-")</f>
        <v>16</v>
      </c>
      <c r="DK29" s="28">
        <f>IFERROR(IF($E29=1,RANK(CE29,CE:CE,1)+COUNTIF(CE$3:CE28,CE29),"-"),"-")</f>
        <v>3</v>
      </c>
      <c r="DL29" s="28">
        <f>IFERROR(IF($E29=1,RANK(CF29,CF:CF,1)+COUNTIF(CF$3:CF28,CF29),"-"),"-")</f>
        <v>35</v>
      </c>
      <c r="DM29" s="28">
        <f>IFERROR(IF($E29=1,RANK(CG29,CG:CG,1)+COUNTIF(CG$3:CG28,CG29),"-"),"-")</f>
        <v>14</v>
      </c>
      <c r="DN29" s="6"/>
      <c r="DO29" s="28" t="str">
        <f>IFERROR(IF($E29=1,RANK(CI29,CI:CI,1)+COUNTIF(CI$4:CI29,CI29)-1,"-"),"-")</f>
        <v>-</v>
      </c>
      <c r="DP29" s="28" t="str">
        <f>IFERROR(IF($E29=1,RANK(CJ29,CJ:CJ,1)+COUNTIF(CJ$4:CJ29,CJ29)-1,"-"),"-")</f>
        <v>-</v>
      </c>
      <c r="DQ29" s="28" t="str">
        <f>IFERROR(IF($E29=1,RANK(CK29,CK:CK,1)+COUNTIF(CK$4:CK29,CK29)-1,"-"),"-")</f>
        <v>-</v>
      </c>
      <c r="DR29" s="28" t="str">
        <f>IFERROR(IF($E29=1,RANK(CL29,CL:CL,1)+COUNTIF(CL$4:CL29,CL29)-1,"-"),"-")</f>
        <v>-</v>
      </c>
      <c r="DS29" s="28" t="str">
        <f>IFERROR(IF($E29=1,RANK(CM29,CM:CM,1)+COUNTIF(CM$4:CM29,CM29)-1,"-"),"-")</f>
        <v>-</v>
      </c>
      <c r="DT29" s="28" t="str">
        <f>IFERROR(IF($E29=1,RANK(CN29,CN:CN,1)+COUNTIF(CN$4:CN29,CN29)-1,"-"),"-")</f>
        <v>-</v>
      </c>
      <c r="DU29">
        <f>DU28-1</f>
        <v>99</v>
      </c>
      <c r="DV29" s="34">
        <f>DV28+1</f>
        <v>2</v>
      </c>
      <c r="DW29" s="33" t="str">
        <f>IFERROR(INDEX($A:$DD,IF($EI$4="Entrants",MATCH($DU29,$CR:$CR,0),MATCH($DU29,$DA:$DA,0)),11),"")</f>
        <v>ROUEN RIVE DROITE</v>
      </c>
      <c r="DX29" s="31">
        <f>IFERROR(INDEX($A:$DD,IF($EI$4="Entrants",MATCH($DU29,$CR:$CR,0),MATCH($DU29,$DA:$DA,0)),IF($EI$4="Entrants",64,23)),"")</f>
        <v>9.2899999999999991</v>
      </c>
      <c r="DY29">
        <f>DY28-1</f>
        <v>98</v>
      </c>
      <c r="DZ29" s="34">
        <f>MAX(DZ28+1,0)</f>
        <v>2</v>
      </c>
      <c r="EA29" s="33" t="str">
        <f>IFERROR(INDEX($A:$DT,IF($EI$4="Entrants",MATCH($DY29,$DH:$DH,0),MATCH($DY29,$DQ:$DQ,0)),11),"")</f>
        <v>PAU</v>
      </c>
      <c r="EB29" s="61">
        <f>IFERROR(INDEX($A:$DT,IF($EI$4="Entrants",MATCH($DY29,$DH:$DH,0),MATCH($DY29,$DQ:$DQ,0)),IF($EI$4="Entrants",80,51)),"")</f>
        <v>0.96</v>
      </c>
      <c r="EC29" s="32">
        <f>IFERROR(INDEX($A:$DT,IF($EI$4="Entrants",MATCH($DY29,$DH:$DH,0),MATCH($DY29,$DQ:$DQ,0)),IF($EI$4="Entrants",64,23)),"")</f>
        <v>9</v>
      </c>
      <c r="ED29" s="31" t="str">
        <f>IFERROR(IF(EB29&gt;0,"+"&amp;ROUND(EB29,2),ROUND(EB29,2)),"")</f>
        <v>+0,96</v>
      </c>
      <c r="EJ29" s="68" t="str">
        <f t="shared" si="13"/>
        <v>Bordeaux Métropole</v>
      </c>
      <c r="EK29">
        <v>23</v>
      </c>
      <c r="EN29" s="68" t="s">
        <v>115</v>
      </c>
      <c r="EO29" s="68" t="s">
        <v>76</v>
      </c>
      <c r="EP29">
        <f t="shared" si="14"/>
        <v>1</v>
      </c>
      <c r="EQ29">
        <f>IF(EP29=1,SUM(EP$6:EP29),0)</f>
        <v>23</v>
      </c>
      <c r="EU29">
        <v>7.56</v>
      </c>
      <c r="EV29">
        <v>8.01</v>
      </c>
      <c r="EW29">
        <v>8.6199999999999992</v>
      </c>
      <c r="EX29">
        <v>8.36</v>
      </c>
      <c r="EY29">
        <v>7.78</v>
      </c>
      <c r="EZ29">
        <v>7.87</v>
      </c>
      <c r="FA29">
        <v>6.45</v>
      </c>
      <c r="FB29">
        <v>6.44</v>
      </c>
      <c r="FK29">
        <v>8.01</v>
      </c>
      <c r="FL29">
        <v>8.58</v>
      </c>
      <c r="FM29">
        <v>8.92</v>
      </c>
      <c r="FN29">
        <v>8.73</v>
      </c>
      <c r="FO29">
        <v>8.17</v>
      </c>
      <c r="FP29">
        <v>8.2100000000000009</v>
      </c>
      <c r="FQ29">
        <v>6.74</v>
      </c>
      <c r="FR29">
        <v>6.66</v>
      </c>
    </row>
    <row r="30" spans="1:174" ht="19.5" x14ac:dyDescent="0.35">
      <c r="A30" s="9">
        <f t="shared" si="2"/>
        <v>1</v>
      </c>
      <c r="B30" s="9">
        <f t="shared" si="3"/>
        <v>1</v>
      </c>
      <c r="C30" s="9">
        <f t="shared" si="11"/>
        <v>1</v>
      </c>
      <c r="D30" s="9">
        <f t="shared" si="4"/>
        <v>1</v>
      </c>
      <c r="E30" s="9">
        <f t="shared" si="5"/>
        <v>1</v>
      </c>
      <c r="F30" s="68" t="s">
        <v>57</v>
      </c>
      <c r="G30" s="68" t="s">
        <v>71</v>
      </c>
      <c r="H30" s="7">
        <v>1</v>
      </c>
      <c r="I30" s="66" t="s">
        <v>44</v>
      </c>
      <c r="J30" s="66">
        <v>725705</v>
      </c>
      <c r="K30" s="66" t="s">
        <v>116</v>
      </c>
      <c r="L30" s="66" t="s">
        <v>46</v>
      </c>
      <c r="M30" s="66" t="s">
        <v>47</v>
      </c>
      <c r="N30" s="65">
        <v>7.87</v>
      </c>
      <c r="O30" s="55">
        <v>9</v>
      </c>
      <c r="P30" s="54">
        <v>8.6</v>
      </c>
      <c r="Q30" s="55">
        <v>9.15</v>
      </c>
      <c r="R30" s="54">
        <v>8.2899999999999991</v>
      </c>
      <c r="S30" s="65">
        <v>6.9</v>
      </c>
      <c r="T30" s="14">
        <v>5.66</v>
      </c>
      <c r="U30" s="50">
        <v>6.78</v>
      </c>
      <c r="V30" s="30"/>
      <c r="AD30" s="65">
        <v>8.02</v>
      </c>
      <c r="AE30" s="70">
        <v>8.92</v>
      </c>
      <c r="AF30" s="72">
        <v>9.0299999999999994</v>
      </c>
      <c r="AG30" s="72">
        <v>9.23</v>
      </c>
      <c r="AH30" s="70">
        <v>8.4</v>
      </c>
      <c r="AI30" s="65">
        <v>6.97</v>
      </c>
      <c r="AJ30" s="14">
        <v>5.99</v>
      </c>
      <c r="AK30" s="50">
        <v>6.75</v>
      </c>
      <c r="AL30" s="30"/>
      <c r="AT30" s="29">
        <f t="shared" si="6"/>
        <v>-0.15</v>
      </c>
      <c r="AU30" s="29">
        <f t="shared" si="6"/>
        <v>0.08</v>
      </c>
      <c r="AV30" s="29">
        <f t="shared" si="6"/>
        <v>-0.43</v>
      </c>
      <c r="AW30" s="29">
        <f t="shared" si="6"/>
        <v>-0.08</v>
      </c>
      <c r="AX30" s="29">
        <f t="shared" si="6"/>
        <v>-0.11</v>
      </c>
      <c r="AY30" s="29">
        <f t="shared" si="6"/>
        <v>-7.0000000000000007E-2</v>
      </c>
      <c r="AZ30" s="29">
        <f t="shared" si="6"/>
        <v>-0.33</v>
      </c>
      <c r="BA30" s="29">
        <f t="shared" si="6"/>
        <v>0.03</v>
      </c>
      <c r="BB30" s="30"/>
      <c r="BJ30" s="29">
        <f t="shared" si="12"/>
        <v>7.87</v>
      </c>
      <c r="BK30" s="29">
        <f t="shared" si="7"/>
        <v>9</v>
      </c>
      <c r="BL30" s="29">
        <f t="shared" si="7"/>
        <v>8.6</v>
      </c>
      <c r="BM30" s="29">
        <f t="shared" si="7"/>
        <v>9.15</v>
      </c>
      <c r="BN30" s="29">
        <f t="shared" si="7"/>
        <v>8.2899999999999991</v>
      </c>
      <c r="BO30" s="29">
        <f t="shared" si="8"/>
        <v>6.9</v>
      </c>
      <c r="BP30" s="29">
        <f t="shared" si="9"/>
        <v>5.66</v>
      </c>
      <c r="BQ30" s="29">
        <f t="shared" si="9"/>
        <v>6.78</v>
      </c>
      <c r="BR30" s="30"/>
      <c r="BZ30" s="29">
        <f t="shared" si="10"/>
        <v>-0.15</v>
      </c>
      <c r="CA30" s="29">
        <f t="shared" si="10"/>
        <v>0.08</v>
      </c>
      <c r="CB30" s="29">
        <f t="shared" si="10"/>
        <v>-0.43</v>
      </c>
      <c r="CC30" s="29">
        <f t="shared" si="10"/>
        <v>-0.08</v>
      </c>
      <c r="CD30" s="29">
        <f t="shared" si="10"/>
        <v>-0.11</v>
      </c>
      <c r="CE30" s="29">
        <f t="shared" si="10"/>
        <v>-7.0000000000000007E-2</v>
      </c>
      <c r="CF30" s="29">
        <f t="shared" si="10"/>
        <v>-0.33</v>
      </c>
      <c r="CG30" s="29">
        <f t="shared" si="10"/>
        <v>0.03</v>
      </c>
      <c r="CH30" s="30"/>
      <c r="CP30" s="28">
        <f>IFERROR(IF($E30=1,RANK(BJ30,BJ:BJ,1)+COUNTIF(BJ$4:BJ30,BJ30)-1,"-"),"-")</f>
        <v>42</v>
      </c>
      <c r="CQ30" s="28">
        <f>IFERROR(IF($E30=1,RANK(BK30,BK:BK,1)+COUNTIF(BK$4:BK30,BK30)-1,"-"),"-")</f>
        <v>96</v>
      </c>
      <c r="CR30" s="28">
        <f>IFERROR(IF($E30=1,RANK(BL30,BL:BL,1)+COUNTIF(BL$4:BL30,BL30)-1,"-"),"-")</f>
        <v>24</v>
      </c>
      <c r="CS30" s="28">
        <f>IFERROR(IF($E30=1,RANK(BM30,BM:BM,1)+COUNTIF(BM$4:BM30,BM30)-1,"-"),"-")</f>
        <v>95</v>
      </c>
      <c r="CT30" s="28">
        <f>IFERROR(IF($E30=1,RANK(BN30,BN:BN,1)+COUNTIF(BN$4:BN30,BN30)-1,"-"),"-")</f>
        <v>79</v>
      </c>
      <c r="CU30" s="28">
        <f>IFERROR(IF($E30=1,RANK(BO30,BO:BO,1)+COUNTIF(BO$4:BO30,BO30)-1,"-"),"-")</f>
        <v>10</v>
      </c>
      <c r="CV30" s="28">
        <f>IFERROR(IF($E30=1,RANK(BP30,BP:BP,1)+COUNTIF(BP$4:BP30,BP30)-1,"-"),"-")</f>
        <v>7</v>
      </c>
      <c r="CW30" s="28">
        <f>IFERROR(IF($E30=1,RANK(BQ30,BQ:BQ,1)+COUNTIF(BQ$4:BQ30,BQ30)-1,"-"),"-")</f>
        <v>20</v>
      </c>
      <c r="CX30" s="30"/>
      <c r="DF30" s="28">
        <f>IFERROR(IF($E30=1,RANK(BZ30,BZ:BZ,1)+COUNTIF(BZ$3:BZ29,BZ30),"-"),"-")</f>
        <v>17</v>
      </c>
      <c r="DG30" s="28">
        <f>IFERROR(IF($E30=1,RANK(CA30,CA:CA,1)+COUNTIF(CA$3:CA29,CA30),"-"),"-")</f>
        <v>43</v>
      </c>
      <c r="DH30" s="28">
        <f>IFERROR(IF($E30=1,RANK(CB30,CB:CB,1)+COUNTIF(CB$3:CB29,CB30),"-"),"-")</f>
        <v>3</v>
      </c>
      <c r="DI30" s="28">
        <f>IFERROR(IF($E30=1,RANK(CC30,CC:CC,1)+COUNTIF(CC$3:CC29,CC30),"-"),"-")</f>
        <v>31</v>
      </c>
      <c r="DJ30" s="28">
        <f>IFERROR(IF($E30=1,RANK(CD30,CD:CD,1)+COUNTIF(CD$3:CD29,CD30),"-"),"-")</f>
        <v>21</v>
      </c>
      <c r="DK30" s="28">
        <f>IFERROR(IF($E30=1,RANK(CE30,CE:CE,1)+COUNTIF(CE$3:CE29,CE30),"-"),"-")</f>
        <v>26</v>
      </c>
      <c r="DL30" s="28">
        <f>IFERROR(IF($E30=1,RANK(CF30,CF:CF,1)+COUNTIF(CF$3:CF29,CF30),"-"),"-")</f>
        <v>14</v>
      </c>
      <c r="DM30" s="28">
        <f>IFERROR(IF($E30=1,RANK(CG30,CG:CG,1)+COUNTIF(CG$3:CG29,CG30),"-"),"-")</f>
        <v>35</v>
      </c>
      <c r="DN30" s="6"/>
      <c r="DO30" s="28" t="str">
        <f>IFERROR(IF($E30=1,RANK(CI30,CI:CI,1)+COUNTIF(CI$4:CI30,CI30)-1,"-"),"-")</f>
        <v>-</v>
      </c>
      <c r="DP30" s="28" t="str">
        <f>IFERROR(IF($E30=1,RANK(CJ30,CJ:CJ,1)+COUNTIF(CJ$4:CJ30,CJ30)-1,"-"),"-")</f>
        <v>-</v>
      </c>
      <c r="DQ30" s="28" t="str">
        <f>IFERROR(IF($E30=1,RANK(CK30,CK:CK,1)+COUNTIF(CK$4:CK30,CK30)-1,"-"),"-")</f>
        <v>-</v>
      </c>
      <c r="DR30" s="28" t="str">
        <f>IFERROR(IF($E30=1,RANK(CL30,CL:CL,1)+COUNTIF(CL$4:CL30,CL30)-1,"-"),"-")</f>
        <v>-</v>
      </c>
      <c r="DS30" s="28" t="str">
        <f>IFERROR(IF($E30=1,RANK(CM30,CM:CM,1)+COUNTIF(CM$4:CM30,CM30)-1,"-"),"-")</f>
        <v>-</v>
      </c>
      <c r="DT30" s="28" t="str">
        <f>IFERROR(IF($E30=1,RANK(CN30,CN:CN,1)+COUNTIF(CN$4:CN30,CN30)-1,"-"),"-")</f>
        <v>-</v>
      </c>
      <c r="DU30">
        <f>DU29-1</f>
        <v>98</v>
      </c>
      <c r="DV30" s="34">
        <f>DV29+1</f>
        <v>3</v>
      </c>
      <c r="DW30" s="33" t="str">
        <f>IFERROR(INDEX($A:$DD,IF($EI$4="Entrants",MATCH($DU30,$CR:$CR,0),MATCH($DU30,$DA:$DA,0)),11),"")</f>
        <v>BESANCON VIOTTE</v>
      </c>
      <c r="DX30" s="31">
        <f>IFERROR(INDEX($A:$DD,IF($EI$4="Entrants",MATCH($DU30,$CR:$CR,0),MATCH($DU30,$DA:$DA,0)),IF($EI$4="Entrants",64,23)),"")</f>
        <v>9.27</v>
      </c>
      <c r="DY30">
        <f>DY29-1</f>
        <v>97</v>
      </c>
      <c r="DZ30" s="34">
        <f>MAX(DZ29+1,0)</f>
        <v>3</v>
      </c>
      <c r="EA30" s="33" t="str">
        <f>IFERROR(INDEX($A:$DT,IF($EI$4="Entrants",MATCH($DY30,$DH:$DH,0),MATCH($DY30,$DQ:$DQ,0)),11),"")</f>
        <v>MARSEILLE ST CHARLES</v>
      </c>
      <c r="EB30" s="61">
        <f>IFERROR(INDEX($A:$DT,IF($EI$4="Entrants",MATCH($DY30,$DH:$DH,0),MATCH($DY30,$DQ:$DQ,0)),IF($EI$4="Entrants",80,51)),"")</f>
        <v>0.75</v>
      </c>
      <c r="EC30" s="32">
        <f>IFERROR(INDEX($A:$DT,IF($EI$4="Entrants",MATCH($DY30,$DH:$DH,0),MATCH($DY30,$DQ:$DQ,0)),IF($EI$4="Entrants",64,23)),"")</f>
        <v>8.77</v>
      </c>
      <c r="ED30" s="31" t="str">
        <f>IFERROR(IF(EB30&gt;0,"+"&amp;ROUND(EB30,2),ROUND(EB30,2)),"")</f>
        <v>+0,75</v>
      </c>
      <c r="EJ30" s="68" t="str">
        <f t="shared" si="13"/>
        <v>Limousin</v>
      </c>
      <c r="EK30">
        <v>24</v>
      </c>
      <c r="EN30" s="68" t="s">
        <v>117</v>
      </c>
      <c r="EO30" s="68" t="s">
        <v>76</v>
      </c>
      <c r="EP30">
        <f t="shared" si="14"/>
        <v>1</v>
      </c>
      <c r="EQ30">
        <f>IF(EP30=1,SUM(EP$6:EP30),0)</f>
        <v>24</v>
      </c>
      <c r="EU30">
        <v>7.27</v>
      </c>
      <c r="EV30">
        <v>8.39</v>
      </c>
      <c r="EW30">
        <v>8.9700000000000006</v>
      </c>
      <c r="EX30">
        <v>7.94</v>
      </c>
      <c r="EY30">
        <v>7.55</v>
      </c>
      <c r="EZ30">
        <v>7.5</v>
      </c>
      <c r="FA30">
        <v>4.87</v>
      </c>
      <c r="FB30">
        <v>5.4</v>
      </c>
      <c r="FK30">
        <v>7.58</v>
      </c>
      <c r="FL30">
        <v>8.2100000000000009</v>
      </c>
      <c r="FM30">
        <v>8.4</v>
      </c>
      <c r="FN30">
        <v>7.87</v>
      </c>
      <c r="FO30">
        <v>7.49</v>
      </c>
      <c r="FP30">
        <v>7.05</v>
      </c>
      <c r="FQ30">
        <v>5.47</v>
      </c>
      <c r="FR30">
        <v>5.91</v>
      </c>
    </row>
    <row r="31" spans="1:174" ht="19.5" x14ac:dyDescent="0.35">
      <c r="A31" s="9">
        <f t="shared" si="2"/>
        <v>1</v>
      </c>
      <c r="B31" s="9">
        <f t="shared" si="3"/>
        <v>1</v>
      </c>
      <c r="C31" s="9" t="str">
        <f t="shared" si="11"/>
        <v/>
      </c>
      <c r="D31" s="9">
        <f t="shared" si="4"/>
        <v>1</v>
      </c>
      <c r="E31" s="9">
        <f t="shared" si="5"/>
        <v>0</v>
      </c>
      <c r="F31" s="68" t="s">
        <v>57</v>
      </c>
      <c r="G31" s="68" t="s">
        <v>77</v>
      </c>
      <c r="H31" s="66" t="s">
        <v>82</v>
      </c>
      <c r="I31" s="66" t="s">
        <v>78</v>
      </c>
      <c r="J31" s="66">
        <v>696328</v>
      </c>
      <c r="K31" s="66" t="s">
        <v>118</v>
      </c>
      <c r="L31" s="66" t="s">
        <v>46</v>
      </c>
      <c r="M31" s="66" t="s">
        <v>47</v>
      </c>
      <c r="N31" s="65">
        <v>7.59</v>
      </c>
      <c r="O31" s="54">
        <v>8.4600000000000009</v>
      </c>
      <c r="P31" s="54">
        <v>8.86</v>
      </c>
      <c r="Q31" s="65">
        <v>7.95</v>
      </c>
      <c r="R31" s="65">
        <v>7.69</v>
      </c>
      <c r="S31" s="65">
        <v>7.74</v>
      </c>
      <c r="T31" s="14">
        <v>5.8</v>
      </c>
      <c r="U31" s="50">
        <v>6.97</v>
      </c>
      <c r="V31" s="30"/>
      <c r="AD31" s="60" t="s">
        <v>84</v>
      </c>
      <c r="AE31" s="60" t="s">
        <v>84</v>
      </c>
      <c r="AF31" s="60" t="s">
        <v>84</v>
      </c>
      <c r="AG31" s="60" t="s">
        <v>84</v>
      </c>
      <c r="AH31" s="60" t="s">
        <v>84</v>
      </c>
      <c r="AI31" s="60" t="s">
        <v>84</v>
      </c>
      <c r="AJ31" s="27" t="s">
        <v>84</v>
      </c>
      <c r="AK31" s="27" t="s">
        <v>84</v>
      </c>
      <c r="AL31" s="30"/>
      <c r="AT31" s="29" t="str">
        <f t="shared" si="6"/>
        <v>-</v>
      </c>
      <c r="AU31" s="29" t="str">
        <f t="shared" si="6"/>
        <v>-</v>
      </c>
      <c r="AV31" s="29" t="str">
        <f t="shared" si="6"/>
        <v>-</v>
      </c>
      <c r="AW31" s="29" t="str">
        <f t="shared" si="6"/>
        <v>-</v>
      </c>
      <c r="AX31" s="29" t="str">
        <f t="shared" si="6"/>
        <v>-</v>
      </c>
      <c r="AY31" s="29" t="str">
        <f t="shared" si="6"/>
        <v>-</v>
      </c>
      <c r="AZ31" s="29" t="str">
        <f t="shared" si="6"/>
        <v>-</v>
      </c>
      <c r="BA31" s="29" t="str">
        <f t="shared" si="6"/>
        <v>-</v>
      </c>
      <c r="BB31" s="30"/>
      <c r="BJ31" s="29" t="str">
        <f t="shared" si="12"/>
        <v>-</v>
      </c>
      <c r="BK31" s="29" t="str">
        <f t="shared" si="7"/>
        <v>-</v>
      </c>
      <c r="BL31" s="29" t="str">
        <f t="shared" si="7"/>
        <v>-</v>
      </c>
      <c r="BM31" s="29" t="str">
        <f t="shared" si="7"/>
        <v>-</v>
      </c>
      <c r="BN31" s="29" t="str">
        <f t="shared" si="7"/>
        <v>-</v>
      </c>
      <c r="BO31" s="29" t="str">
        <f t="shared" si="8"/>
        <v>-</v>
      </c>
      <c r="BP31" s="29" t="str">
        <f t="shared" si="9"/>
        <v>-</v>
      </c>
      <c r="BQ31" s="29" t="str">
        <f t="shared" si="9"/>
        <v>-</v>
      </c>
      <c r="BR31" s="30"/>
      <c r="BZ31" s="29" t="str">
        <f t="shared" si="10"/>
        <v>-</v>
      </c>
      <c r="CA31" s="29" t="str">
        <f t="shared" si="10"/>
        <v>-</v>
      </c>
      <c r="CB31" s="29" t="str">
        <f t="shared" si="10"/>
        <v>-</v>
      </c>
      <c r="CC31" s="29" t="str">
        <f t="shared" si="10"/>
        <v>-</v>
      </c>
      <c r="CD31" s="29" t="str">
        <f t="shared" si="10"/>
        <v>-</v>
      </c>
      <c r="CE31" s="29" t="str">
        <f t="shared" si="10"/>
        <v>-</v>
      </c>
      <c r="CF31" s="29" t="str">
        <f t="shared" si="10"/>
        <v>-</v>
      </c>
      <c r="CG31" s="29" t="str">
        <f t="shared" si="10"/>
        <v>-</v>
      </c>
      <c r="CH31" s="30"/>
      <c r="CP31" s="28" t="str">
        <f>IFERROR(IF($E31=1,RANK(BJ31,BJ:BJ,1)+COUNTIF(BJ$4:BJ31,BJ31)-1,"-"),"-")</f>
        <v>-</v>
      </c>
      <c r="CQ31" s="28" t="str">
        <f>IFERROR(IF($E31=1,RANK(BK31,BK:BK,1)+COUNTIF(BK$4:BK31,BK31)-1,"-"),"-")</f>
        <v>-</v>
      </c>
      <c r="CR31" s="28" t="str">
        <f>IFERROR(IF($E31=1,RANK(BL31,BL:BL,1)+COUNTIF(BL$4:BL31,BL31)-1,"-"),"-")</f>
        <v>-</v>
      </c>
      <c r="CS31" s="28" t="str">
        <f>IFERROR(IF($E31=1,RANK(BM31,BM:BM,1)+COUNTIF(BM$4:BM31,BM31)-1,"-"),"-")</f>
        <v>-</v>
      </c>
      <c r="CT31" s="28" t="str">
        <f>IFERROR(IF($E31=1,RANK(BN31,BN:BN,1)+COUNTIF(BN$4:BN31,BN31)-1,"-"),"-")</f>
        <v>-</v>
      </c>
      <c r="CU31" s="28" t="str">
        <f>IFERROR(IF($E31=1,RANK(BO31,BO:BO,1)+COUNTIF(BO$4:BO31,BO31)-1,"-"),"-")</f>
        <v>-</v>
      </c>
      <c r="CV31" s="28" t="str">
        <f>IFERROR(IF($E31=1,RANK(BP31,BP:BP,1)+COUNTIF(BP$4:BP31,BP31)-1,"-"),"-")</f>
        <v>-</v>
      </c>
      <c r="CW31" s="28" t="str">
        <f>IFERROR(IF($E31=1,RANK(BQ31,BQ:BQ,1)+COUNTIF(BQ$4:BQ31,BQ31)-1,"-"),"-")</f>
        <v>-</v>
      </c>
      <c r="CX31" s="30"/>
      <c r="DF31" s="28" t="str">
        <f>IFERROR(IF($E31=1,RANK(BZ31,BZ:BZ,1)+COUNTIF(BZ$3:BZ30,BZ31),"-"),"-")</f>
        <v>-</v>
      </c>
      <c r="DG31" s="28" t="str">
        <f>IFERROR(IF($E31=1,RANK(CA31,CA:CA,1)+COUNTIF(CA$3:CA30,CA31),"-"),"-")</f>
        <v>-</v>
      </c>
      <c r="DH31" s="28" t="str">
        <f>IFERROR(IF($E31=1,RANK(CB31,CB:CB,1)+COUNTIF(CB$3:CB30,CB31),"-"),"-")</f>
        <v>-</v>
      </c>
      <c r="DI31" s="28" t="str">
        <f>IFERROR(IF($E31=1,RANK(CC31,CC:CC,1)+COUNTIF(CC$3:CC30,CC31),"-"),"-")</f>
        <v>-</v>
      </c>
      <c r="DJ31" s="28" t="str">
        <f>IFERROR(IF($E31=1,RANK(CD31,CD:CD,1)+COUNTIF(CD$3:CD30,CD31),"-"),"-")</f>
        <v>-</v>
      </c>
      <c r="DK31" s="28" t="str">
        <f>IFERROR(IF($E31=1,RANK(CE31,CE:CE,1)+COUNTIF(CE$3:CE30,CE31),"-"),"-")</f>
        <v>-</v>
      </c>
      <c r="DL31" s="28" t="str">
        <f>IFERROR(IF($E31=1,RANK(CF31,CF:CF,1)+COUNTIF(CF$3:CF30,CF31),"-"),"-")</f>
        <v>-</v>
      </c>
      <c r="DM31" s="28" t="str">
        <f>IFERROR(IF($E31=1,RANK(CG31,CG:CG,1)+COUNTIF(CG$3:CG30,CG31),"-"),"-")</f>
        <v>-</v>
      </c>
      <c r="DN31" s="6"/>
      <c r="DO31" s="28" t="str">
        <f>IFERROR(IF($E31=1,RANK(CI31,CI:CI,1)+COUNTIF(CI$4:CI31,CI31)-1,"-"),"-")</f>
        <v>-</v>
      </c>
      <c r="DP31" s="28" t="str">
        <f>IFERROR(IF($E31=1,RANK(CJ31,CJ:CJ,1)+COUNTIF(CJ$4:CJ31,CJ31)-1,"-"),"-")</f>
        <v>-</v>
      </c>
      <c r="DQ31" s="28" t="str">
        <f>IFERROR(IF($E31=1,RANK(CK31,CK:CK,1)+COUNTIF(CK$4:CK31,CK31)-1,"-"),"-")</f>
        <v>-</v>
      </c>
      <c r="DR31" s="28" t="str">
        <f>IFERROR(IF($E31=1,RANK(CL31,CL:CL,1)+COUNTIF(CL$4:CL31,CL31)-1,"-"),"-")</f>
        <v>-</v>
      </c>
      <c r="DS31" s="28" t="str">
        <f>IFERROR(IF($E31=1,RANK(CM31,CM:CM,1)+COUNTIF(CM$4:CM31,CM31)-1,"-"),"-")</f>
        <v>-</v>
      </c>
      <c r="DT31" s="28" t="str">
        <f>IFERROR(IF($E31=1,RANK(CN31,CN:CN,1)+COUNTIF(CN$4:CN31,CN31)-1,"-"),"-")</f>
        <v>-</v>
      </c>
      <c r="DU31">
        <f>DU30-1</f>
        <v>97</v>
      </c>
      <c r="DV31" s="34">
        <f>DV30+1</f>
        <v>4</v>
      </c>
      <c r="DW31" s="33" t="str">
        <f>IFERROR(INDEX($A:$DD,IF($EI$4="Entrants",MATCH($DU31,$CR:$CR,0),MATCH($DU31,$DA:$DA,0)),11),"")</f>
        <v>MULHOUSE VILLE</v>
      </c>
      <c r="DX31" s="31">
        <f>IFERROR(INDEX($A:$DD,IF($EI$4="Entrants",MATCH($DU31,$CR:$CR,0),MATCH($DU31,$DA:$DA,0)),IF($EI$4="Entrants",64,23)),"")</f>
        <v>9.26</v>
      </c>
      <c r="DY31">
        <f>DY30-1</f>
        <v>96</v>
      </c>
      <c r="DZ31" s="34">
        <f>MAX(DZ30+1,0)</f>
        <v>4</v>
      </c>
      <c r="EA31" s="33" t="str">
        <f>IFERROR(INDEX($A:$DT,IF($EI$4="Entrants",MATCH($DY31,$DH:$DH,0),MATCH($DY31,$DQ:$DQ,0)),11),"")</f>
        <v>SENS</v>
      </c>
      <c r="EB31" s="61">
        <f>IFERROR(INDEX($A:$DT,IF($EI$4="Entrants",MATCH($DY31,$DH:$DH,0),MATCH($DY31,$DQ:$DQ,0)),IF($EI$4="Entrants",80,51)),"")</f>
        <v>0.74</v>
      </c>
      <c r="EC31" s="32">
        <f>IFERROR(INDEX($A:$DT,IF($EI$4="Entrants",MATCH($DY31,$DH:$DH,0),MATCH($DY31,$DQ:$DQ,0)),IF($EI$4="Entrants",64,23)),"")</f>
        <v>8.6999999999999993</v>
      </c>
      <c r="ED31" s="31" t="str">
        <f>IFERROR(IF(EB31&gt;0,"+"&amp;ROUND(EB31,2),ROUND(EB31,2)),"")</f>
        <v>+0,74</v>
      </c>
      <c r="EU31">
        <v>8.11</v>
      </c>
      <c r="EV31">
        <v>8.1999999999999993</v>
      </c>
      <c r="EW31">
        <v>8.41</v>
      </c>
      <c r="EX31">
        <v>8.65</v>
      </c>
      <c r="EY31">
        <v>7.96</v>
      </c>
      <c r="EZ31">
        <v>7.14</v>
      </c>
      <c r="FA31">
        <v>5.71</v>
      </c>
      <c r="FB31">
        <v>7.28</v>
      </c>
      <c r="FK31">
        <v>8.02</v>
      </c>
      <c r="FL31">
        <v>8.82</v>
      </c>
      <c r="FM31">
        <v>8.83</v>
      </c>
      <c r="FN31">
        <v>9.02</v>
      </c>
      <c r="FO31">
        <v>8.2200000000000006</v>
      </c>
      <c r="FP31">
        <v>6.51</v>
      </c>
      <c r="FQ31">
        <v>5.79</v>
      </c>
      <c r="FR31">
        <v>6.99</v>
      </c>
    </row>
    <row r="32" spans="1:174" ht="20" thickBot="1" x14ac:dyDescent="0.4">
      <c r="A32" s="9">
        <f t="shared" si="2"/>
        <v>1</v>
      </c>
      <c r="B32" s="9">
        <f t="shared" si="3"/>
        <v>1</v>
      </c>
      <c r="C32" s="9">
        <f t="shared" si="11"/>
        <v>1</v>
      </c>
      <c r="D32" s="9">
        <f t="shared" si="4"/>
        <v>1</v>
      </c>
      <c r="E32" s="9">
        <f t="shared" si="5"/>
        <v>1</v>
      </c>
      <c r="F32" s="68" t="s">
        <v>57</v>
      </c>
      <c r="G32" s="68" t="s">
        <v>71</v>
      </c>
      <c r="H32" s="7">
        <v>1</v>
      </c>
      <c r="I32" s="66" t="s">
        <v>78</v>
      </c>
      <c r="J32" s="66">
        <v>696005</v>
      </c>
      <c r="K32" s="66" t="s">
        <v>119</v>
      </c>
      <c r="L32" s="66" t="s">
        <v>46</v>
      </c>
      <c r="M32" s="66" t="s">
        <v>47</v>
      </c>
      <c r="N32" s="54">
        <v>8.06</v>
      </c>
      <c r="O32" s="54">
        <v>8.67</v>
      </c>
      <c r="P32" s="54">
        <v>8.91</v>
      </c>
      <c r="Q32" s="54">
        <v>8.23</v>
      </c>
      <c r="R32" s="54">
        <v>8.33</v>
      </c>
      <c r="S32" s="54">
        <v>8.24</v>
      </c>
      <c r="T32" s="50">
        <v>6.36</v>
      </c>
      <c r="U32" s="50">
        <v>7.4</v>
      </c>
      <c r="V32" s="30"/>
      <c r="AD32" s="65">
        <v>7.61</v>
      </c>
      <c r="AE32" s="70">
        <v>8.57</v>
      </c>
      <c r="AF32" s="70">
        <v>8.6300000000000008</v>
      </c>
      <c r="AG32" s="65">
        <v>7.98</v>
      </c>
      <c r="AH32" s="65">
        <v>7.63</v>
      </c>
      <c r="AI32" s="65">
        <v>7.1</v>
      </c>
      <c r="AJ32" s="14">
        <v>5.92</v>
      </c>
      <c r="AK32" s="50">
        <v>7.5</v>
      </c>
      <c r="AL32" s="30"/>
      <c r="AT32" s="29">
        <f t="shared" si="6"/>
        <v>0.45</v>
      </c>
      <c r="AU32" s="29">
        <f t="shared" si="6"/>
        <v>0.1</v>
      </c>
      <c r="AV32" s="29">
        <f t="shared" si="6"/>
        <v>0.28000000000000003</v>
      </c>
      <c r="AW32" s="29">
        <f t="shared" si="6"/>
        <v>0.25</v>
      </c>
      <c r="AX32" s="29">
        <f t="shared" si="6"/>
        <v>0.7</v>
      </c>
      <c r="AY32" s="29">
        <f t="shared" si="6"/>
        <v>1.1399999999999999</v>
      </c>
      <c r="AZ32" s="29">
        <f t="shared" si="6"/>
        <v>0.44</v>
      </c>
      <c r="BA32" s="29">
        <f t="shared" si="6"/>
        <v>-0.1</v>
      </c>
      <c r="BB32" s="30"/>
      <c r="BJ32" s="29">
        <f t="shared" si="12"/>
        <v>8.06</v>
      </c>
      <c r="BK32" s="29">
        <f t="shared" si="7"/>
        <v>8.67</v>
      </c>
      <c r="BL32" s="29">
        <f t="shared" si="7"/>
        <v>8.91</v>
      </c>
      <c r="BM32" s="29">
        <f t="shared" si="7"/>
        <v>8.23</v>
      </c>
      <c r="BN32" s="29">
        <f t="shared" si="7"/>
        <v>8.33</v>
      </c>
      <c r="BO32" s="29">
        <f t="shared" si="8"/>
        <v>8.24</v>
      </c>
      <c r="BP32" s="29">
        <f t="shared" si="9"/>
        <v>6.36</v>
      </c>
      <c r="BQ32" s="29">
        <f t="shared" si="9"/>
        <v>7.4</v>
      </c>
      <c r="BR32" s="30"/>
      <c r="BZ32" s="29">
        <f t="shared" si="10"/>
        <v>0.45</v>
      </c>
      <c r="CA32" s="29">
        <f t="shared" si="10"/>
        <v>0.1</v>
      </c>
      <c r="CB32" s="29">
        <f t="shared" si="10"/>
        <v>0.28000000000000003</v>
      </c>
      <c r="CC32" s="29">
        <f t="shared" si="10"/>
        <v>0.25</v>
      </c>
      <c r="CD32" s="29">
        <f t="shared" si="10"/>
        <v>0.7</v>
      </c>
      <c r="CE32" s="29">
        <f t="shared" si="10"/>
        <v>1.1399999999999999</v>
      </c>
      <c r="CF32" s="29">
        <f t="shared" si="10"/>
        <v>0.44</v>
      </c>
      <c r="CG32" s="29">
        <f t="shared" si="10"/>
        <v>-0.1</v>
      </c>
      <c r="CH32" s="30"/>
      <c r="CP32" s="28">
        <f>IFERROR(IF($E32=1,RANK(BJ32,BJ:BJ,1)+COUNTIF(BJ$4:BJ32,BJ32)-1,"-"),"-")</f>
        <v>70</v>
      </c>
      <c r="CQ32" s="28">
        <f>IFERROR(IF($E32=1,RANK(BK32,BK:BK,1)+COUNTIF(BK$4:BK32,BK32)-1,"-"),"-")</f>
        <v>77</v>
      </c>
      <c r="CR32" s="28">
        <f>IFERROR(IF($E32=1,RANK(BL32,BL:BL,1)+COUNTIF(BL$4:BL32,BL32)-1,"-"),"-")</f>
        <v>66</v>
      </c>
      <c r="CS32" s="28">
        <f>IFERROR(IF($E32=1,RANK(BM32,BM:BM,1)+COUNTIF(BM$4:BM32,BM32)-1,"-"),"-")</f>
        <v>38</v>
      </c>
      <c r="CT32" s="28">
        <f>IFERROR(IF($E32=1,RANK(BN32,BN:BN,1)+COUNTIF(BN$4:BN32,BN32)-1,"-"),"-")</f>
        <v>85</v>
      </c>
      <c r="CU32" s="28">
        <f>IFERROR(IF($E32=1,RANK(BO32,BO:BO,1)+COUNTIF(BO$4:BO32,BO32)-1,"-"),"-")</f>
        <v>98</v>
      </c>
      <c r="CV32" s="28">
        <f>IFERROR(IF($E32=1,RANK(BP32,BP:BP,1)+COUNTIF(BP$4:BP32,BP32)-1,"-"),"-")</f>
        <v>39</v>
      </c>
      <c r="CW32" s="28">
        <f>IFERROR(IF($E32=1,RANK(BQ32,BQ:BQ,1)+COUNTIF(BQ$4:BQ32,BQ32)-1,"-"),"-")</f>
        <v>59</v>
      </c>
      <c r="CX32" s="30"/>
      <c r="DF32" s="28">
        <f>IFERROR(IF($E32=1,RANK(BZ32,BZ:BZ,1)+COUNTIF(BZ$3:BZ31,BZ32),"-"),"-")</f>
        <v>92</v>
      </c>
      <c r="DG32" s="28">
        <f>IFERROR(IF($E32=1,RANK(CA32,CA:CA,1)+COUNTIF(CA$3:CA31,CA32),"-"),"-")</f>
        <v>48</v>
      </c>
      <c r="DH32" s="28">
        <f>IFERROR(IF($E32=1,RANK(CB32,CB:CB,1)+COUNTIF(CB$3:CB31,CB32),"-"),"-")</f>
        <v>79</v>
      </c>
      <c r="DI32" s="28">
        <f>IFERROR(IF($E32=1,RANK(CC32,CC:CC,1)+COUNTIF(CC$3:CC31,CC32),"-"),"-")</f>
        <v>82</v>
      </c>
      <c r="DJ32" s="28">
        <f>IFERROR(IF($E32=1,RANK(CD32,CD:CD,1)+COUNTIF(CD$3:CD31,CD32),"-"),"-")</f>
        <v>97</v>
      </c>
      <c r="DK32" s="28">
        <f>IFERROR(IF($E32=1,RANK(CE32,CE:CE,1)+COUNTIF(CE$3:CE31,CE32),"-"),"-")</f>
        <v>98</v>
      </c>
      <c r="DL32" s="28">
        <f>IFERROR(IF($E32=1,RANK(CF32,CF:CF,1)+COUNTIF(CF$3:CF31,CF32),"-"),"-")</f>
        <v>84</v>
      </c>
      <c r="DM32" s="28">
        <f>IFERROR(IF($E32=1,RANK(CG32,CG:CG,1)+COUNTIF(CG$3:CG31,CG32),"-"),"-")</f>
        <v>22</v>
      </c>
      <c r="DN32" s="6"/>
      <c r="DO32" s="28" t="str">
        <f>IFERROR(IF($E32=1,RANK(CI32,CI:CI,1)+COUNTIF(CI$4:CI32,CI32)-1,"-"),"-")</f>
        <v>-</v>
      </c>
      <c r="DP32" s="28" t="str">
        <f>IFERROR(IF($E32=1,RANK(CJ32,CJ:CJ,1)+COUNTIF(CJ$4:CJ32,CJ32)-1,"-"),"-")</f>
        <v>-</v>
      </c>
      <c r="DQ32" s="28" t="str">
        <f>IFERROR(IF($E32=1,RANK(CK32,CK:CK,1)+COUNTIF(CK$4:CK32,CK32)-1,"-"),"-")</f>
        <v>-</v>
      </c>
      <c r="DR32" s="28" t="str">
        <f>IFERROR(IF($E32=1,RANK(CL32,CL:CL,1)+COUNTIF(CL$4:CL32,CL32)-1,"-"),"-")</f>
        <v>-</v>
      </c>
      <c r="DS32" s="28" t="str">
        <f>IFERROR(IF($E32=1,RANK(CM32,CM:CM,1)+COUNTIF(CM$4:CM32,CM32)-1,"-"),"-")</f>
        <v>-</v>
      </c>
      <c r="DT32" s="28" t="str">
        <f>IFERROR(IF($E32=1,RANK(CN32,CN:CN,1)+COUNTIF(CN$4:CN32,CN32)-1,"-"),"-")</f>
        <v>-</v>
      </c>
      <c r="DU32">
        <f>DU31-1</f>
        <v>96</v>
      </c>
      <c r="DV32" s="34">
        <f>DV31+1</f>
        <v>5</v>
      </c>
      <c r="DW32" s="33" t="str">
        <f>IFERROR(INDEX($A:$DD,IF($EI$4="Entrants",MATCH($DU32,$CR:$CR,0),MATCH($DU32,$DA:$DA,0)),11),"")</f>
        <v>TOURS</v>
      </c>
      <c r="DX32" s="31">
        <f>IFERROR(INDEX($A:$DD,IF($EI$4="Entrants",MATCH($DU32,$CR:$CR,0),MATCH($DU32,$DA:$DA,0)),IF($EI$4="Entrants",64,23)),"")</f>
        <v>9.25</v>
      </c>
      <c r="DY32">
        <f>DY31-1</f>
        <v>95</v>
      </c>
      <c r="DZ32" s="34">
        <f>MAX(DZ31+1,0)</f>
        <v>5</v>
      </c>
      <c r="EA32" s="33" t="str">
        <f>IFERROR(INDEX($A:$DT,IF($EI$4="Entrants",MATCH($DY32,$DH:$DH,0),MATCH($DY32,$DQ:$DQ,0)),11),"")</f>
        <v>LONGUEAU</v>
      </c>
      <c r="EB32" s="61">
        <f>IFERROR(INDEX($A:$DT,IF($EI$4="Entrants",MATCH($DY32,$DH:$DH,0),MATCH($DY32,$DQ:$DQ,0)),IF($EI$4="Entrants",80,51)),"")</f>
        <v>0.64</v>
      </c>
      <c r="EC32" s="32">
        <f>IFERROR(INDEX($A:$DT,IF($EI$4="Entrants",MATCH($DY32,$DH:$DH,0),MATCH($DY32,$DQ:$DQ,0)),IF($EI$4="Entrants",64,23)),"")</f>
        <v>8.5299999999999994</v>
      </c>
      <c r="ED32" s="31" t="str">
        <f>IFERROR(IF(EB32&gt;0,"+"&amp;ROUND(EB32,2),ROUND(EB32,2)),"")</f>
        <v>+0,64</v>
      </c>
      <c r="EU32">
        <v>7.03</v>
      </c>
      <c r="EV32">
        <v>7.93</v>
      </c>
      <c r="EW32">
        <v>7.91</v>
      </c>
      <c r="EX32">
        <v>7.63</v>
      </c>
      <c r="EY32">
        <v>6.6</v>
      </c>
      <c r="EZ32">
        <v>7.4</v>
      </c>
      <c r="FA32">
        <v>5.21</v>
      </c>
      <c r="FB32">
        <v>6.23</v>
      </c>
      <c r="FK32">
        <v>7.1</v>
      </c>
      <c r="FL32">
        <v>8</v>
      </c>
      <c r="FM32">
        <v>8.19</v>
      </c>
      <c r="FN32">
        <v>7.81</v>
      </c>
      <c r="FO32">
        <v>6.81</v>
      </c>
      <c r="FP32">
        <v>7.39</v>
      </c>
      <c r="FQ32">
        <v>5.08</v>
      </c>
      <c r="FR32">
        <v>5.95</v>
      </c>
    </row>
    <row r="33" spans="1:174" ht="15.5" thickTop="1" thickBot="1" x14ac:dyDescent="0.4">
      <c r="A33" s="9">
        <f t="shared" si="2"/>
        <v>1</v>
      </c>
      <c r="B33" s="9">
        <f t="shared" si="3"/>
        <v>1</v>
      </c>
      <c r="C33" s="9" t="str">
        <f t="shared" si="11"/>
        <v/>
      </c>
      <c r="D33" s="9">
        <f t="shared" si="4"/>
        <v>1</v>
      </c>
      <c r="E33" s="9">
        <f t="shared" si="5"/>
        <v>0</v>
      </c>
      <c r="F33" s="68" t="s">
        <v>57</v>
      </c>
      <c r="G33" s="68" t="s">
        <v>74</v>
      </c>
      <c r="H33" s="66" t="s">
        <v>82</v>
      </c>
      <c r="I33" s="66" t="s">
        <v>120</v>
      </c>
      <c r="J33" s="66">
        <v>726802</v>
      </c>
      <c r="K33" s="5" t="s">
        <v>121</v>
      </c>
      <c r="L33" s="7" t="s">
        <v>46</v>
      </c>
      <c r="M33" s="66" t="s">
        <v>47</v>
      </c>
      <c r="N33" s="65">
        <v>7.61</v>
      </c>
      <c r="O33" s="54">
        <v>8.6999999999999993</v>
      </c>
      <c r="P33" s="55">
        <v>9.09</v>
      </c>
      <c r="Q33" s="54">
        <v>8.84</v>
      </c>
      <c r="R33" s="65">
        <v>7.97</v>
      </c>
      <c r="S33" s="65">
        <v>6</v>
      </c>
      <c r="T33" s="14">
        <v>5.24</v>
      </c>
      <c r="U33" s="50">
        <v>6.49</v>
      </c>
      <c r="V33" s="30"/>
      <c r="AD33" s="60" t="s">
        <v>84</v>
      </c>
      <c r="AE33" s="60" t="s">
        <v>84</v>
      </c>
      <c r="AF33" s="60" t="s">
        <v>84</v>
      </c>
      <c r="AG33" s="60" t="s">
        <v>84</v>
      </c>
      <c r="AH33" s="60" t="s">
        <v>84</v>
      </c>
      <c r="AI33" s="60" t="s">
        <v>84</v>
      </c>
      <c r="AJ33" s="27" t="s">
        <v>84</v>
      </c>
      <c r="AK33" s="27" t="s">
        <v>84</v>
      </c>
      <c r="AL33" s="30"/>
      <c r="AT33" s="29" t="str">
        <f t="shared" si="6"/>
        <v>-</v>
      </c>
      <c r="AU33" s="29" t="str">
        <f t="shared" si="6"/>
        <v>-</v>
      </c>
      <c r="AV33" s="29" t="str">
        <f t="shared" si="6"/>
        <v>-</v>
      </c>
      <c r="AW33" s="29" t="str">
        <f t="shared" si="6"/>
        <v>-</v>
      </c>
      <c r="AX33" s="29" t="str">
        <f t="shared" si="6"/>
        <v>-</v>
      </c>
      <c r="AY33" s="29" t="str">
        <f t="shared" si="6"/>
        <v>-</v>
      </c>
      <c r="AZ33" s="29" t="str">
        <f t="shared" si="6"/>
        <v>-</v>
      </c>
      <c r="BA33" s="29" t="str">
        <f t="shared" si="6"/>
        <v>-</v>
      </c>
      <c r="BB33" s="30"/>
      <c r="BJ33" s="29" t="str">
        <f t="shared" si="12"/>
        <v>-</v>
      </c>
      <c r="BK33" s="29" t="str">
        <f t="shared" si="7"/>
        <v>-</v>
      </c>
      <c r="BL33" s="29" t="str">
        <f t="shared" si="7"/>
        <v>-</v>
      </c>
      <c r="BM33" s="29" t="str">
        <f t="shared" si="7"/>
        <v>-</v>
      </c>
      <c r="BN33" s="29" t="str">
        <f t="shared" si="7"/>
        <v>-</v>
      </c>
      <c r="BO33" s="29" t="str">
        <f t="shared" si="8"/>
        <v>-</v>
      </c>
      <c r="BP33" s="29" t="str">
        <f t="shared" si="9"/>
        <v>-</v>
      </c>
      <c r="BQ33" s="29" t="str">
        <f t="shared" si="9"/>
        <v>-</v>
      </c>
      <c r="BR33" s="30"/>
      <c r="BZ33" s="29" t="str">
        <f t="shared" si="10"/>
        <v>-</v>
      </c>
      <c r="CA33" s="29" t="str">
        <f t="shared" si="10"/>
        <v>-</v>
      </c>
      <c r="CB33" s="29" t="str">
        <f t="shared" si="10"/>
        <v>-</v>
      </c>
      <c r="CC33" s="29" t="str">
        <f t="shared" si="10"/>
        <v>-</v>
      </c>
      <c r="CD33" s="29" t="str">
        <f t="shared" si="10"/>
        <v>-</v>
      </c>
      <c r="CE33" s="29" t="str">
        <f t="shared" si="10"/>
        <v>-</v>
      </c>
      <c r="CF33" s="29" t="str">
        <f t="shared" si="10"/>
        <v>-</v>
      </c>
      <c r="CG33" s="29" t="str">
        <f t="shared" si="10"/>
        <v>-</v>
      </c>
      <c r="CH33" s="30"/>
      <c r="CP33" s="28" t="str">
        <f>IFERROR(IF($E33=1,RANK(BJ33,BJ:BJ,1)+COUNTIF(BJ$4:BJ33,BJ33)-1,"-"),"-")</f>
        <v>-</v>
      </c>
      <c r="CQ33" s="28" t="str">
        <f>IFERROR(IF($E33=1,RANK(BK33,BK:BK,1)+COUNTIF(BK$4:BK33,BK33)-1,"-"),"-")</f>
        <v>-</v>
      </c>
      <c r="CR33" s="28" t="str">
        <f>IFERROR(IF($E33=1,RANK(BL33,BL:BL,1)+COUNTIF(BL$4:BL33,BL33)-1,"-"),"-")</f>
        <v>-</v>
      </c>
      <c r="CS33" s="28" t="str">
        <f>IFERROR(IF($E33=1,RANK(BM33,BM:BM,1)+COUNTIF(BM$4:BM33,BM33)-1,"-"),"-")</f>
        <v>-</v>
      </c>
      <c r="CT33" s="28" t="str">
        <f>IFERROR(IF($E33=1,RANK(BN33,BN:BN,1)+COUNTIF(BN$4:BN33,BN33)-1,"-"),"-")</f>
        <v>-</v>
      </c>
      <c r="CU33" s="28" t="str">
        <f>IFERROR(IF($E33=1,RANK(BO33,BO:BO,1)+COUNTIF(BO$4:BO33,BO33)-1,"-"),"-")</f>
        <v>-</v>
      </c>
      <c r="CV33" s="28" t="str">
        <f>IFERROR(IF($E33=1,RANK(BP33,BP:BP,1)+COUNTIF(BP$4:BP33,BP33)-1,"-"),"-")</f>
        <v>-</v>
      </c>
      <c r="CW33" s="28" t="str">
        <f>IFERROR(IF($E33=1,RANK(BQ33,BQ:BQ,1)+COUNTIF(BQ$4:BQ33,BQ33)-1,"-"),"-")</f>
        <v>-</v>
      </c>
      <c r="CX33" s="30"/>
      <c r="DF33" s="28" t="str">
        <f>IFERROR(IF($E33=1,RANK(BZ33,BZ:BZ,1)+COUNTIF(BZ$3:BZ32,BZ33),"-"),"-")</f>
        <v>-</v>
      </c>
      <c r="DG33" s="28" t="str">
        <f>IFERROR(IF($E33=1,RANK(CA33,CA:CA,1)+COUNTIF(CA$3:CA32,CA33),"-"),"-")</f>
        <v>-</v>
      </c>
      <c r="DH33" s="28" t="str">
        <f>IFERROR(IF($E33=1,RANK(CB33,CB:CB,1)+COUNTIF(CB$3:CB32,CB33),"-"),"-")</f>
        <v>-</v>
      </c>
      <c r="DI33" s="28" t="str">
        <f>IFERROR(IF($E33=1,RANK(CC33,CC:CC,1)+COUNTIF(CC$3:CC32,CC33),"-"),"-")</f>
        <v>-</v>
      </c>
      <c r="DJ33" s="28" t="str">
        <f>IFERROR(IF($E33=1,RANK(CD33,CD:CD,1)+COUNTIF(CD$3:CD32,CD33),"-"),"-")</f>
        <v>-</v>
      </c>
      <c r="DK33" s="28" t="str">
        <f>IFERROR(IF($E33=1,RANK(CE33,CE:CE,1)+COUNTIF(CE$3:CE32,CE33),"-"),"-")</f>
        <v>-</v>
      </c>
      <c r="DL33" s="28" t="str">
        <f>IFERROR(IF($E33=1,RANK(CF33,CF:CF,1)+COUNTIF(CF$3:CF32,CF33),"-"),"-")</f>
        <v>-</v>
      </c>
      <c r="DM33" s="28" t="str">
        <f>IFERROR(IF($E33=1,RANK(CG33,CG:CG,1)+COUNTIF(CG$3:CG32,CG33),"-"),"-")</f>
        <v>-</v>
      </c>
      <c r="DN33" s="6"/>
      <c r="DO33" s="28" t="str">
        <f>IFERROR(IF($E33=1,RANK(CI33,CI:CI,1)+COUNTIF(CI$4:CI33,CI33)-1,"-"),"-")</f>
        <v>-</v>
      </c>
      <c r="DP33" s="28" t="str">
        <f>IFERROR(IF($E33=1,RANK(CJ33,CJ:CJ,1)+COUNTIF(CJ$4:CJ33,CJ33)-1,"-"),"-")</f>
        <v>-</v>
      </c>
      <c r="DQ33" s="28" t="str">
        <f>IFERROR(IF($E33=1,RANK(CK33,CK:CK,1)+COUNTIF(CK$4:CK33,CK33)-1,"-"),"-")</f>
        <v>-</v>
      </c>
      <c r="DR33" s="28" t="str">
        <f>IFERROR(IF($E33=1,RANK(CL33,CL:CL,1)+COUNTIF(CL$4:CL33,CL33)-1,"-"),"-")</f>
        <v>-</v>
      </c>
      <c r="DS33" s="28" t="str">
        <f>IFERROR(IF($E33=1,RANK(CM33,CM:CM,1)+COUNTIF(CM$4:CM33,CM33)-1,"-"),"-")</f>
        <v>-</v>
      </c>
      <c r="DT33" s="28" t="str">
        <f>IFERROR(IF($E33=1,RANK(CN33,CN:CN,1)+COUNTIF(CN$4:CN33,CN33)-1,"-"),"-")</f>
        <v>-</v>
      </c>
      <c r="DW33" s="36" t="s">
        <v>66</v>
      </c>
      <c r="DX33" s="35" t="s">
        <v>39</v>
      </c>
      <c r="EA33" s="36" t="s">
        <v>67</v>
      </c>
      <c r="EB33" s="35" t="s">
        <v>41</v>
      </c>
      <c r="EC33" s="35" t="s">
        <v>39</v>
      </c>
      <c r="ED33" s="35" t="s">
        <v>41</v>
      </c>
      <c r="EU33">
        <v>7.38</v>
      </c>
      <c r="EV33">
        <v>8.08</v>
      </c>
      <c r="EW33">
        <v>8.59</v>
      </c>
      <c r="EX33">
        <v>8.23</v>
      </c>
      <c r="EY33">
        <v>7.9</v>
      </c>
      <c r="EZ33">
        <v>7.66</v>
      </c>
      <c r="FA33">
        <v>5.52</v>
      </c>
      <c r="FB33">
        <v>6.2</v>
      </c>
      <c r="FK33">
        <v>7.51</v>
      </c>
      <c r="FL33">
        <v>8.0299999999999994</v>
      </c>
      <c r="FM33">
        <v>8.5</v>
      </c>
      <c r="FN33">
        <v>8.26</v>
      </c>
      <c r="FO33">
        <v>7.78</v>
      </c>
      <c r="FP33">
        <v>7.68</v>
      </c>
      <c r="FQ33">
        <v>5.78</v>
      </c>
      <c r="FR33">
        <v>6.56</v>
      </c>
    </row>
    <row r="34" spans="1:174" ht="20" thickTop="1" x14ac:dyDescent="0.35">
      <c r="A34" s="9">
        <f t="shared" si="2"/>
        <v>1</v>
      </c>
      <c r="B34" s="9">
        <f t="shared" si="3"/>
        <v>1</v>
      </c>
      <c r="C34" s="9" t="str">
        <f t="shared" si="11"/>
        <v/>
      </c>
      <c r="D34" s="9">
        <f t="shared" si="4"/>
        <v>1</v>
      </c>
      <c r="E34" s="9">
        <f t="shared" si="5"/>
        <v>0</v>
      </c>
      <c r="F34" s="68" t="s">
        <v>57</v>
      </c>
      <c r="G34" s="68" t="s">
        <v>74</v>
      </c>
      <c r="H34" s="66" t="s">
        <v>82</v>
      </c>
      <c r="I34" s="5" t="s">
        <v>78</v>
      </c>
      <c r="J34" s="7">
        <v>726000</v>
      </c>
      <c r="K34" s="66" t="s">
        <v>122</v>
      </c>
      <c r="L34" s="66" t="s">
        <v>46</v>
      </c>
      <c r="M34" s="7" t="s">
        <v>47</v>
      </c>
      <c r="N34" s="54">
        <v>8.02</v>
      </c>
      <c r="O34" s="54">
        <v>8.5</v>
      </c>
      <c r="P34" s="54">
        <v>8.91</v>
      </c>
      <c r="Q34" s="54">
        <v>8.27</v>
      </c>
      <c r="R34" s="54">
        <v>8.08</v>
      </c>
      <c r="S34" s="65">
        <v>7.94</v>
      </c>
      <c r="T34" s="50">
        <v>6.69</v>
      </c>
      <c r="U34" s="50">
        <v>7.54</v>
      </c>
      <c r="V34" s="30"/>
      <c r="AD34" s="65">
        <v>7.94</v>
      </c>
      <c r="AE34" s="70">
        <v>8.09</v>
      </c>
      <c r="AF34" s="70">
        <v>8.89</v>
      </c>
      <c r="AG34" s="70">
        <v>8.17</v>
      </c>
      <c r="AH34" s="70">
        <v>8.0299999999999994</v>
      </c>
      <c r="AI34" s="65">
        <v>7.49</v>
      </c>
      <c r="AJ34" s="50">
        <v>6.69</v>
      </c>
      <c r="AK34" s="50">
        <v>7.55</v>
      </c>
      <c r="AL34" s="30"/>
      <c r="AT34" s="29">
        <f t="shared" si="6"/>
        <v>0.08</v>
      </c>
      <c r="AU34" s="29">
        <f t="shared" si="6"/>
        <v>0.41</v>
      </c>
      <c r="AV34" s="29">
        <f t="shared" si="6"/>
        <v>0.02</v>
      </c>
      <c r="AW34" s="29">
        <f t="shared" si="6"/>
        <v>0.1</v>
      </c>
      <c r="AX34" s="29">
        <f t="shared" si="6"/>
        <v>0.05</v>
      </c>
      <c r="AY34" s="29">
        <f t="shared" si="6"/>
        <v>0.45</v>
      </c>
      <c r="AZ34" s="29">
        <f t="shared" si="6"/>
        <v>0</v>
      </c>
      <c r="BA34" s="29">
        <f t="shared" si="6"/>
        <v>-0.01</v>
      </c>
      <c r="BB34" s="30"/>
      <c r="BJ34" s="29" t="str">
        <f t="shared" si="12"/>
        <v>-</v>
      </c>
      <c r="BK34" s="29" t="str">
        <f t="shared" si="7"/>
        <v>-</v>
      </c>
      <c r="BL34" s="29" t="str">
        <f t="shared" si="7"/>
        <v>-</v>
      </c>
      <c r="BM34" s="29" t="str">
        <f t="shared" si="7"/>
        <v>-</v>
      </c>
      <c r="BN34" s="29" t="str">
        <f t="shared" si="7"/>
        <v>-</v>
      </c>
      <c r="BO34" s="29" t="str">
        <f t="shared" si="8"/>
        <v>-</v>
      </c>
      <c r="BP34" s="29" t="str">
        <f t="shared" si="9"/>
        <v>-</v>
      </c>
      <c r="BQ34" s="29" t="str">
        <f t="shared" si="9"/>
        <v>-</v>
      </c>
      <c r="BR34" s="30"/>
      <c r="BZ34" s="29" t="str">
        <f t="shared" si="10"/>
        <v>-</v>
      </c>
      <c r="CA34" s="29" t="str">
        <f t="shared" si="10"/>
        <v>-</v>
      </c>
      <c r="CB34" s="29" t="str">
        <f t="shared" si="10"/>
        <v>-</v>
      </c>
      <c r="CC34" s="29" t="str">
        <f t="shared" si="10"/>
        <v>-</v>
      </c>
      <c r="CD34" s="29" t="str">
        <f t="shared" si="10"/>
        <v>-</v>
      </c>
      <c r="CE34" s="29" t="str">
        <f t="shared" si="10"/>
        <v>-</v>
      </c>
      <c r="CF34" s="29" t="str">
        <f t="shared" si="10"/>
        <v>-</v>
      </c>
      <c r="CG34" s="29" t="str">
        <f t="shared" si="10"/>
        <v>-</v>
      </c>
      <c r="CH34" s="30"/>
      <c r="CP34" s="28" t="str">
        <f>IFERROR(IF($E34=1,RANK(BJ34,BJ:BJ,1)+COUNTIF(BJ$4:BJ34,BJ34)-1,"-"),"-")</f>
        <v>-</v>
      </c>
      <c r="CQ34" s="28" t="str">
        <f>IFERROR(IF($E34=1,RANK(BK34,BK:BK,1)+COUNTIF(BK$4:BK34,BK34)-1,"-"),"-")</f>
        <v>-</v>
      </c>
      <c r="CR34" s="28" t="str">
        <f>IFERROR(IF($E34=1,RANK(BL34,BL:BL,1)+COUNTIF(BL$4:BL34,BL34)-1,"-"),"-")</f>
        <v>-</v>
      </c>
      <c r="CS34" s="28" t="str">
        <f>IFERROR(IF($E34=1,RANK(BM34,BM:BM,1)+COUNTIF(BM$4:BM34,BM34)-1,"-"),"-")</f>
        <v>-</v>
      </c>
      <c r="CT34" s="28" t="str">
        <f>IFERROR(IF($E34=1,RANK(BN34,BN:BN,1)+COUNTIF(BN$4:BN34,BN34)-1,"-"),"-")</f>
        <v>-</v>
      </c>
      <c r="CU34" s="28" t="str">
        <f>IFERROR(IF($E34=1,RANK(BO34,BO:BO,1)+COUNTIF(BO$4:BO34,BO34)-1,"-"),"-")</f>
        <v>-</v>
      </c>
      <c r="CV34" s="28" t="str">
        <f>IFERROR(IF($E34=1,RANK(BP34,BP:BP,1)+COUNTIF(BP$4:BP34,BP34)-1,"-"),"-")</f>
        <v>-</v>
      </c>
      <c r="CW34" s="28" t="str">
        <f>IFERROR(IF($E34=1,RANK(BQ34,BQ:BQ,1)+COUNTIF(BQ$4:BQ34,BQ34)-1,"-"),"-")</f>
        <v>-</v>
      </c>
      <c r="CX34" s="30"/>
      <c r="DF34" s="28" t="str">
        <f>IFERROR(IF($E34=1,RANK(BZ34,BZ:BZ,1)+COUNTIF(BZ$3:BZ33,BZ34),"-"),"-")</f>
        <v>-</v>
      </c>
      <c r="DG34" s="28" t="str">
        <f>IFERROR(IF($E34=1,RANK(CA34,CA:CA,1)+COUNTIF(CA$3:CA33,CA34),"-"),"-")</f>
        <v>-</v>
      </c>
      <c r="DH34" s="28" t="str">
        <f>IFERROR(IF($E34=1,RANK(CB34,CB:CB,1)+COUNTIF(CB$3:CB33,CB34),"-"),"-")</f>
        <v>-</v>
      </c>
      <c r="DI34" s="28" t="str">
        <f>IFERROR(IF($E34=1,RANK(CC34,CC:CC,1)+COUNTIF(CC$3:CC33,CC34),"-"),"-")</f>
        <v>-</v>
      </c>
      <c r="DJ34" s="28" t="str">
        <f>IFERROR(IF($E34=1,RANK(CD34,CD:CD,1)+COUNTIF(CD$3:CD33,CD34),"-"),"-")</f>
        <v>-</v>
      </c>
      <c r="DK34" s="28" t="str">
        <f>IFERROR(IF($E34=1,RANK(CE34,CE:CE,1)+COUNTIF(CE$3:CE33,CE34),"-"),"-")</f>
        <v>-</v>
      </c>
      <c r="DL34" s="28" t="str">
        <f>IFERROR(IF($E34=1,RANK(CF34,CF:CF,1)+COUNTIF(CF$3:CF33,CF34),"-"),"-")</f>
        <v>-</v>
      </c>
      <c r="DM34" s="28" t="str">
        <f>IFERROR(IF($E34=1,RANK(CG34,CG:CG,1)+COUNTIF(CG$3:CG33,CG34),"-"),"-")</f>
        <v>-</v>
      </c>
      <c r="DN34" s="6"/>
      <c r="DO34" s="28" t="str">
        <f>IFERROR(IF($E34=1,RANK(CI34,CI:CI,1)+COUNTIF(CI$4:CI34,CI34)-1,"-"),"-")</f>
        <v>-</v>
      </c>
      <c r="DP34" s="28" t="str">
        <f>IFERROR(IF($E34=1,RANK(CJ34,CJ:CJ,1)+COUNTIF(CJ$4:CJ34,CJ34)-1,"-"),"-")</f>
        <v>-</v>
      </c>
      <c r="DQ34" s="28" t="str">
        <f>IFERROR(IF($E34=1,RANK(CK34,CK:CK,1)+COUNTIF(CK$4:CK34,CK34)-1,"-"),"-")</f>
        <v>-</v>
      </c>
      <c r="DR34" s="28" t="str">
        <f>IFERROR(IF($E34=1,RANK(CL34,CL:CL,1)+COUNTIF(CL$4:CL34,CL34)-1,"-"),"-")</f>
        <v>-</v>
      </c>
      <c r="DS34" s="28" t="str">
        <f>IFERROR(IF($E34=1,RANK(CM34,CM:CM,1)+COUNTIF(CM$4:CM34,CM34)-1,"-"),"-")</f>
        <v>-</v>
      </c>
      <c r="DT34" s="28" t="str">
        <f>IFERROR(IF($E34=1,RANK(CN34,CN:CN,1)+COUNTIF(CN$4:CN34,CN34)-1,"-"),"-")</f>
        <v>-</v>
      </c>
      <c r="DU34">
        <f>$F$2+1-DV34</f>
        <v>1</v>
      </c>
      <c r="DV34" s="34">
        <f>IF($EI$4="Entrants",MAX($CR:$CR),MAX($DA:$DA))</f>
        <v>100</v>
      </c>
      <c r="DW34" s="33" t="str">
        <f>IFERROR(INDEX($A:$DD,IF($EI$4="Entrants",MATCH($DU34,$CR:$CR,0),MATCH($DU34,$DA:$DA,0)),11),"")</f>
        <v>PARIS GARE DE LYON (SURFACE)</v>
      </c>
      <c r="DX34" s="31">
        <f>IFERROR(INDEX($A:$DD,IF($EI$4="Entrants",MATCH($DU34,$CR:$CR,0),MATCH($DU34,$DA:$DA,0)),IF($EI$4="Entrants",64,23)),"")</f>
        <v>7.97</v>
      </c>
      <c r="DY34">
        <v>1</v>
      </c>
      <c r="DZ34" s="34">
        <f>IF($EI$4="Entrants",MAX($DH:$DH),MAX($DQ:$DQ))</f>
        <v>99</v>
      </c>
      <c r="EA34" s="33" t="str">
        <f>IFERROR(INDEX($A:$DT,IF($EI$4="Entrants",MATCH($DY34,$DH:$DH,0),MATCH($DY34,$DQ:$DQ,0)),11),"")</f>
        <v>CLERMONT FERRAND</v>
      </c>
      <c r="EB34" s="61">
        <f>IFERROR(INDEX($A:$DT,IF($EI$4="Entrants",MATCH($DY34,$DH:$DH,0),MATCH($DY34,$DQ:$DQ,0)),IF($EI$4="Entrants",80,51)),"")</f>
        <v>-0.54</v>
      </c>
      <c r="EC34" s="32">
        <f>IFERROR(INDEX($A:$DT,IF($EI$4="Entrants",MATCH($DY34,$DH:$DH,0),MATCH($DY34,$DQ:$DQ,0)),IF($EI$4="Entrants",64,23)),"")</f>
        <v>8.67</v>
      </c>
      <c r="ED34" s="31">
        <f>IFERROR(IF(EB34&gt;0,"+"&amp;ROUND(EB34,2),ROUND(EB34,2)),"")</f>
        <v>-0.54</v>
      </c>
      <c r="EU34">
        <v>8.09</v>
      </c>
      <c r="EV34">
        <v>8.6199999999999992</v>
      </c>
      <c r="EW34">
        <v>8.86</v>
      </c>
      <c r="EX34">
        <v>8.9700000000000006</v>
      </c>
      <c r="EY34">
        <v>8.32</v>
      </c>
      <c r="EZ34">
        <v>7.22</v>
      </c>
      <c r="FA34">
        <v>6.41</v>
      </c>
      <c r="FB34">
        <v>6.56</v>
      </c>
      <c r="FK34">
        <v>8.33</v>
      </c>
      <c r="FL34">
        <v>8.84</v>
      </c>
      <c r="FM34">
        <v>9.08</v>
      </c>
      <c r="FN34">
        <v>9.0299999999999994</v>
      </c>
      <c r="FO34">
        <v>7.84</v>
      </c>
      <c r="FP34">
        <v>6.97</v>
      </c>
      <c r="FQ34">
        <v>6.43</v>
      </c>
      <c r="FR34">
        <v>6.74</v>
      </c>
    </row>
    <row r="35" spans="1:174" ht="19.5" x14ac:dyDescent="0.35">
      <c r="A35" s="9">
        <f t="shared" si="2"/>
        <v>1</v>
      </c>
      <c r="B35" s="9">
        <f t="shared" si="3"/>
        <v>1</v>
      </c>
      <c r="C35" s="9">
        <f t="shared" si="11"/>
        <v>1</v>
      </c>
      <c r="D35" s="9">
        <f t="shared" si="4"/>
        <v>1</v>
      </c>
      <c r="E35" s="9">
        <f t="shared" si="5"/>
        <v>1</v>
      </c>
      <c r="F35" s="68" t="s">
        <v>57</v>
      </c>
      <c r="G35" s="68" t="s">
        <v>74</v>
      </c>
      <c r="H35" s="7">
        <v>1</v>
      </c>
      <c r="I35" s="66" t="s">
        <v>44</v>
      </c>
      <c r="J35" s="66">
        <v>763029</v>
      </c>
      <c r="K35" s="66" t="s">
        <v>123</v>
      </c>
      <c r="L35" s="66" t="s">
        <v>46</v>
      </c>
      <c r="M35" s="66" t="s">
        <v>47</v>
      </c>
      <c r="N35" s="65">
        <v>7.99</v>
      </c>
      <c r="O35" s="54">
        <v>8.58</v>
      </c>
      <c r="P35" s="54">
        <v>8.9</v>
      </c>
      <c r="Q35" s="54">
        <v>8.8000000000000007</v>
      </c>
      <c r="R35" s="54">
        <v>8.25</v>
      </c>
      <c r="S35" s="65">
        <v>7.57</v>
      </c>
      <c r="T35" s="50">
        <v>6.1</v>
      </c>
      <c r="U35" s="50">
        <v>7.25</v>
      </c>
      <c r="V35" s="30"/>
      <c r="AD35" s="70">
        <v>8.2799999999999994</v>
      </c>
      <c r="AE35" s="70">
        <v>8.67</v>
      </c>
      <c r="AF35" s="70">
        <v>8.83</v>
      </c>
      <c r="AG35" s="70">
        <v>8.82</v>
      </c>
      <c r="AH35" s="70">
        <v>8.5</v>
      </c>
      <c r="AI35" s="65">
        <v>7.92</v>
      </c>
      <c r="AJ35" s="50">
        <v>6.92</v>
      </c>
      <c r="AK35" s="50">
        <v>7.85</v>
      </c>
      <c r="AL35" s="30"/>
      <c r="AT35" s="29">
        <f t="shared" si="6"/>
        <v>-0.28999999999999998</v>
      </c>
      <c r="AU35" s="29">
        <f t="shared" si="6"/>
        <v>-0.09</v>
      </c>
      <c r="AV35" s="29">
        <f t="shared" si="6"/>
        <v>7.0000000000000007E-2</v>
      </c>
      <c r="AW35" s="29">
        <f t="shared" si="6"/>
        <v>-0.02</v>
      </c>
      <c r="AX35" s="29">
        <f t="shared" si="6"/>
        <v>-0.25</v>
      </c>
      <c r="AY35" s="29">
        <f t="shared" si="6"/>
        <v>-0.35</v>
      </c>
      <c r="AZ35" s="29">
        <f t="shared" si="6"/>
        <v>-0.82</v>
      </c>
      <c r="BA35" s="29">
        <f t="shared" ref="BA35:BA98" si="15">IFERROR(ROUND(U35-AK35,2),"-")</f>
        <v>-0.6</v>
      </c>
      <c r="BB35" s="30"/>
      <c r="BJ35" s="29">
        <f t="shared" si="12"/>
        <v>7.99</v>
      </c>
      <c r="BK35" s="29">
        <f t="shared" si="7"/>
        <v>8.58</v>
      </c>
      <c r="BL35" s="29">
        <f t="shared" si="7"/>
        <v>8.9</v>
      </c>
      <c r="BM35" s="29">
        <f t="shared" si="7"/>
        <v>8.8000000000000007</v>
      </c>
      <c r="BN35" s="29">
        <f t="shared" si="7"/>
        <v>8.25</v>
      </c>
      <c r="BO35" s="29">
        <f t="shared" si="8"/>
        <v>7.57</v>
      </c>
      <c r="BP35" s="29">
        <f t="shared" si="9"/>
        <v>6.1</v>
      </c>
      <c r="BQ35" s="29">
        <f t="shared" si="9"/>
        <v>7.25</v>
      </c>
      <c r="BR35" s="30"/>
      <c r="BZ35" s="29">
        <f t="shared" si="10"/>
        <v>-0.28999999999999998</v>
      </c>
      <c r="CA35" s="29">
        <f t="shared" si="10"/>
        <v>-0.09</v>
      </c>
      <c r="CB35" s="29">
        <f t="shared" si="10"/>
        <v>7.0000000000000007E-2</v>
      </c>
      <c r="CC35" s="29">
        <f t="shared" si="10"/>
        <v>-0.02</v>
      </c>
      <c r="CD35" s="29">
        <f t="shared" si="10"/>
        <v>-0.25</v>
      </c>
      <c r="CE35" s="29">
        <f t="shared" si="10"/>
        <v>-0.35</v>
      </c>
      <c r="CF35" s="29">
        <f t="shared" si="10"/>
        <v>-0.82</v>
      </c>
      <c r="CG35" s="29">
        <f t="shared" ref="CG35:CG98" si="16">IF($E35=1,BA35,"-")</f>
        <v>-0.6</v>
      </c>
      <c r="CH35" s="30"/>
      <c r="CP35" s="28">
        <f>IFERROR(IF($E35=1,RANK(BJ35,BJ:BJ,1)+COUNTIF(BJ$4:BJ35,BJ35)-1,"-"),"-")</f>
        <v>57</v>
      </c>
      <c r="CQ35" s="28">
        <f>IFERROR(IF($E35=1,RANK(BK35,BK:BK,1)+COUNTIF(BK$4:BK35,BK35)-1,"-"),"-")</f>
        <v>62</v>
      </c>
      <c r="CR35" s="28">
        <f>IFERROR(IF($E35=1,RANK(BL35,BL:BL,1)+COUNTIF(BL$4:BL35,BL35)-1,"-"),"-")</f>
        <v>65</v>
      </c>
      <c r="CS35" s="28">
        <f>IFERROR(IF($E35=1,RANK(BM35,BM:BM,1)+COUNTIF(BM$4:BM35,BM35)-1,"-"),"-")</f>
        <v>84</v>
      </c>
      <c r="CT35" s="28">
        <f>IFERROR(IF($E35=1,RANK(BN35,BN:BN,1)+COUNTIF(BN$4:BN35,BN35)-1,"-"),"-")</f>
        <v>72</v>
      </c>
      <c r="CU35" s="28">
        <f>IFERROR(IF($E35=1,RANK(BO35,BO:BO,1)+COUNTIF(BO$4:BO35,BO35)-1,"-"),"-")</f>
        <v>46</v>
      </c>
      <c r="CV35" s="28">
        <f>IFERROR(IF($E35=1,RANK(BP35,BP:BP,1)+COUNTIF(BP$4:BP35,BP35)-1,"-"),"-")</f>
        <v>26</v>
      </c>
      <c r="CW35" s="28">
        <f>IFERROR(IF($E35=1,RANK(BQ35,BQ:BQ,1)+COUNTIF(BQ$4:BQ35,BQ35)-1,"-"),"-")</f>
        <v>51</v>
      </c>
      <c r="CX35" s="30"/>
      <c r="DF35" s="28">
        <f>IFERROR(IF($E35=1,RANK(BZ35,BZ:BZ,1)+COUNTIF(BZ$3:BZ34,BZ35),"-"),"-")</f>
        <v>4</v>
      </c>
      <c r="DG35" s="28">
        <f>IFERROR(IF($E35=1,RANK(CA35,CA:CA,1)+COUNTIF(CA$3:CA34,CA35),"-"),"-")</f>
        <v>18</v>
      </c>
      <c r="DH35" s="28">
        <f>IFERROR(IF($E35=1,RANK(CB35,CB:CB,1)+COUNTIF(CB$3:CB34,CB35),"-"),"-")</f>
        <v>53</v>
      </c>
      <c r="DI35" s="28">
        <f>IFERROR(IF($E35=1,RANK(CC35,CC:CC,1)+COUNTIF(CC$3:CC34,CC35),"-"),"-")</f>
        <v>40</v>
      </c>
      <c r="DJ35" s="28">
        <f>IFERROR(IF($E35=1,RANK(CD35,CD:CD,1)+COUNTIF(CD$3:CD34,CD35),"-"),"-")</f>
        <v>11</v>
      </c>
      <c r="DK35" s="28">
        <f>IFERROR(IF($E35=1,RANK(CE35,CE:CE,1)+COUNTIF(CE$3:CE34,CE35),"-"),"-")</f>
        <v>9</v>
      </c>
      <c r="DL35" s="28">
        <f>IFERROR(IF($E35=1,RANK(CF35,CF:CF,1)+COUNTIF(CF$3:CF34,CF35),"-"),"-")</f>
        <v>2</v>
      </c>
      <c r="DM35" s="28">
        <f>IFERROR(IF($E35=1,RANK(CG35,CG:CG,1)+COUNTIF(CG$3:CG34,CG35),"-"),"-")</f>
        <v>4</v>
      </c>
      <c r="DN35" s="6"/>
      <c r="DO35" s="28" t="str">
        <f>IFERROR(IF($E35=1,RANK(CI35,CI:CI,1)+COUNTIF(CI$4:CI35,CI35)-1,"-"),"-")</f>
        <v>-</v>
      </c>
      <c r="DP35" s="28" t="str">
        <f>IFERROR(IF($E35=1,RANK(CJ35,CJ:CJ,1)+COUNTIF(CJ$4:CJ35,CJ35)-1,"-"),"-")</f>
        <v>-</v>
      </c>
      <c r="DQ35" s="28" t="str">
        <f>IFERROR(IF($E35=1,RANK(CK35,CK:CK,1)+COUNTIF(CK$4:CK35,CK35)-1,"-"),"-")</f>
        <v>-</v>
      </c>
      <c r="DR35" s="28" t="str">
        <f>IFERROR(IF($E35=1,RANK(CL35,CL:CL,1)+COUNTIF(CL$4:CL35,CL35)-1,"-"),"-")</f>
        <v>-</v>
      </c>
      <c r="DS35" s="28" t="str">
        <f>IFERROR(IF($E35=1,RANK(CM35,CM:CM,1)+COUNTIF(CM$4:CM35,CM35)-1,"-"),"-")</f>
        <v>-</v>
      </c>
      <c r="DT35" s="28" t="str">
        <f>IFERROR(IF($E35=1,RANK(CN35,CN:CN,1)+COUNTIF(CN$4:CN35,CN35)-1,"-"),"-")</f>
        <v>-</v>
      </c>
      <c r="DU35">
        <f>DU34+1</f>
        <v>2</v>
      </c>
      <c r="DV35" s="34">
        <f>DV34-1</f>
        <v>99</v>
      </c>
      <c r="DW35" s="33" t="str">
        <f>IFERROR(INDEX($A:$DD,IF($EI$4="Entrants",MATCH($DU35,$CR:$CR,0),MATCH($DU35,$DA:$DA,0)),11),"")</f>
        <v>PARIS AUSTERLITZ (SURFACE)</v>
      </c>
      <c r="DX35" s="31">
        <f>IFERROR(INDEX($A:$DD,IF($EI$4="Entrants",MATCH($DU35,$CR:$CR,0),MATCH($DU35,$DA:$DA,0)),IF($EI$4="Entrants",64,23)),"")</f>
        <v>8.0500000000000007</v>
      </c>
      <c r="DY35">
        <f>DY34+1</f>
        <v>2</v>
      </c>
      <c r="DZ35" s="34">
        <f>MAX(DZ34-1,0)</f>
        <v>98</v>
      </c>
      <c r="EA35" s="33" t="str">
        <f>IFERROR(INDEX($A:$DT,IF($EI$4="Entrants",MATCH($DY35,$DH:$DH,0),MATCH($DY35,$DQ:$DQ,0)),11),"")</f>
        <v>MONTAUBAN VILLE BOURBON</v>
      </c>
      <c r="EB35" s="61">
        <f>IFERROR(INDEX($A:$DT,IF($EI$4="Entrants",MATCH($DY35,$DH:$DH,0),MATCH($DY35,$DQ:$DQ,0)),IF($EI$4="Entrants",80,51)),"")</f>
        <v>-0.49</v>
      </c>
      <c r="EC35" s="32">
        <f>IFERROR(INDEX($A:$DT,IF($EI$4="Entrants",MATCH($DY35,$DH:$DH,0),MATCH($DY35,$DQ:$DQ,0)),IF($EI$4="Entrants",64,23)),"")</f>
        <v>8.6</v>
      </c>
      <c r="ED35" s="31">
        <f>IFERROR(IF(EB35&gt;0,"+"&amp;ROUND(EB35,2),ROUND(EB35,2)),"")</f>
        <v>-0.49</v>
      </c>
      <c r="EI35" s="9"/>
      <c r="EU35">
        <v>8.2200000000000006</v>
      </c>
      <c r="EV35">
        <v>8.4600000000000009</v>
      </c>
      <c r="EW35">
        <v>8.83</v>
      </c>
      <c r="EX35">
        <v>8.76</v>
      </c>
      <c r="EY35">
        <v>8.5399999999999991</v>
      </c>
      <c r="EZ35">
        <v>7.68</v>
      </c>
      <c r="FA35">
        <v>7.7</v>
      </c>
      <c r="FB35">
        <v>6.99</v>
      </c>
      <c r="FK35" t="s">
        <v>84</v>
      </c>
      <c r="FL35" t="s">
        <v>84</v>
      </c>
      <c r="FM35" t="s">
        <v>84</v>
      </c>
      <c r="FN35" t="s">
        <v>84</v>
      </c>
      <c r="FO35" t="s">
        <v>84</v>
      </c>
      <c r="FP35" t="s">
        <v>84</v>
      </c>
      <c r="FQ35" t="s">
        <v>84</v>
      </c>
      <c r="FR35" t="s">
        <v>84</v>
      </c>
    </row>
    <row r="36" spans="1:174" ht="19.5" x14ac:dyDescent="0.35">
      <c r="A36" s="9">
        <f t="shared" si="2"/>
        <v>1</v>
      </c>
      <c r="B36" s="9">
        <f t="shared" si="3"/>
        <v>1</v>
      </c>
      <c r="C36" s="9" t="str">
        <f t="shared" si="11"/>
        <v/>
      </c>
      <c r="D36" s="9">
        <f t="shared" si="4"/>
        <v>1</v>
      </c>
      <c r="E36" s="9">
        <f t="shared" si="5"/>
        <v>0</v>
      </c>
      <c r="F36" s="68" t="s">
        <v>57</v>
      </c>
      <c r="G36" s="68" t="s">
        <v>74</v>
      </c>
      <c r="H36" s="66" t="s">
        <v>82</v>
      </c>
      <c r="I36" s="66" t="s">
        <v>78</v>
      </c>
      <c r="J36" s="66">
        <v>761007</v>
      </c>
      <c r="K36" s="66" t="s">
        <v>124</v>
      </c>
      <c r="L36" s="66" t="s">
        <v>46</v>
      </c>
      <c r="M36" s="66" t="s">
        <v>47</v>
      </c>
      <c r="N36" s="65">
        <v>7.77</v>
      </c>
      <c r="O36" s="54">
        <v>8.17</v>
      </c>
      <c r="P36" s="54">
        <v>8.6199999999999992</v>
      </c>
      <c r="Q36" s="54">
        <v>8.2100000000000009</v>
      </c>
      <c r="R36" s="65">
        <v>7.89</v>
      </c>
      <c r="S36" s="65">
        <v>7.46</v>
      </c>
      <c r="T36" s="50">
        <v>6.38</v>
      </c>
      <c r="U36" s="50">
        <v>7.34</v>
      </c>
      <c r="V36" s="30"/>
      <c r="AD36" s="60" t="s">
        <v>84</v>
      </c>
      <c r="AE36" s="60" t="s">
        <v>84</v>
      </c>
      <c r="AF36" s="60" t="s">
        <v>84</v>
      </c>
      <c r="AG36" s="60" t="s">
        <v>84</v>
      </c>
      <c r="AH36" s="60" t="s">
        <v>84</v>
      </c>
      <c r="AI36" s="60" t="s">
        <v>84</v>
      </c>
      <c r="AJ36" s="27" t="s">
        <v>84</v>
      </c>
      <c r="AK36" s="27" t="s">
        <v>84</v>
      </c>
      <c r="AL36" s="30"/>
      <c r="AT36" s="29" t="str">
        <f t="shared" ref="AT36:AZ67" si="17">IFERROR(ROUND(N36-AD36,2),"-")</f>
        <v>-</v>
      </c>
      <c r="AU36" s="29" t="str">
        <f t="shared" si="17"/>
        <v>-</v>
      </c>
      <c r="AV36" s="29" t="str">
        <f t="shared" si="17"/>
        <v>-</v>
      </c>
      <c r="AW36" s="29" t="str">
        <f t="shared" si="17"/>
        <v>-</v>
      </c>
      <c r="AX36" s="29" t="str">
        <f t="shared" si="17"/>
        <v>-</v>
      </c>
      <c r="AY36" s="29" t="str">
        <f t="shared" si="17"/>
        <v>-</v>
      </c>
      <c r="AZ36" s="29" t="str">
        <f t="shared" si="17"/>
        <v>-</v>
      </c>
      <c r="BA36" s="29" t="str">
        <f t="shared" si="15"/>
        <v>-</v>
      </c>
      <c r="BB36" s="30"/>
      <c r="BJ36" s="29" t="str">
        <f t="shared" si="12"/>
        <v>-</v>
      </c>
      <c r="BK36" s="29" t="str">
        <f t="shared" si="12"/>
        <v>-</v>
      </c>
      <c r="BL36" s="29" t="str">
        <f t="shared" si="12"/>
        <v>-</v>
      </c>
      <c r="BM36" s="29" t="str">
        <f t="shared" si="12"/>
        <v>-</v>
      </c>
      <c r="BN36" s="29" t="str">
        <f t="shared" si="12"/>
        <v>-</v>
      </c>
      <c r="BO36" s="29" t="str">
        <f t="shared" si="8"/>
        <v>-</v>
      </c>
      <c r="BP36" s="29" t="str">
        <f t="shared" ref="BP36:BQ67" si="18">IF($E36=1,ROUND(T36,2),"-")</f>
        <v>-</v>
      </c>
      <c r="BQ36" s="29" t="str">
        <f t="shared" si="18"/>
        <v>-</v>
      </c>
      <c r="BR36" s="30"/>
      <c r="BZ36" s="29" t="str">
        <f t="shared" ref="BZ36:CF67" si="19">IF($E36=1,AT36,"-")</f>
        <v>-</v>
      </c>
      <c r="CA36" s="29" t="str">
        <f t="shared" si="19"/>
        <v>-</v>
      </c>
      <c r="CB36" s="29" t="str">
        <f t="shared" si="19"/>
        <v>-</v>
      </c>
      <c r="CC36" s="29" t="str">
        <f t="shared" si="19"/>
        <v>-</v>
      </c>
      <c r="CD36" s="29" t="str">
        <f t="shared" si="19"/>
        <v>-</v>
      </c>
      <c r="CE36" s="29" t="str">
        <f t="shared" si="19"/>
        <v>-</v>
      </c>
      <c r="CF36" s="29" t="str">
        <f t="shared" si="19"/>
        <v>-</v>
      </c>
      <c r="CG36" s="29" t="str">
        <f t="shared" si="16"/>
        <v>-</v>
      </c>
      <c r="CH36" s="30"/>
      <c r="CP36" s="28" t="str">
        <f>IFERROR(IF($E36=1,RANK(BJ36,BJ:BJ,1)+COUNTIF(BJ$4:BJ36,BJ36)-1,"-"),"-")</f>
        <v>-</v>
      </c>
      <c r="CQ36" s="28" t="str">
        <f>IFERROR(IF($E36=1,RANK(BK36,BK:BK,1)+COUNTIF(BK$4:BK36,BK36)-1,"-"),"-")</f>
        <v>-</v>
      </c>
      <c r="CR36" s="28" t="str">
        <f>IFERROR(IF($E36=1,RANK(BL36,BL:BL,1)+COUNTIF(BL$4:BL36,BL36)-1,"-"),"-")</f>
        <v>-</v>
      </c>
      <c r="CS36" s="28" t="str">
        <f>IFERROR(IF($E36=1,RANK(BM36,BM:BM,1)+COUNTIF(BM$4:BM36,BM36)-1,"-"),"-")</f>
        <v>-</v>
      </c>
      <c r="CT36" s="28" t="str">
        <f>IFERROR(IF($E36=1,RANK(BN36,BN:BN,1)+COUNTIF(BN$4:BN36,BN36)-1,"-"),"-")</f>
        <v>-</v>
      </c>
      <c r="CU36" s="28" t="str">
        <f>IFERROR(IF($E36=1,RANK(BO36,BO:BO,1)+COUNTIF(BO$4:BO36,BO36)-1,"-"),"-")</f>
        <v>-</v>
      </c>
      <c r="CV36" s="28" t="str">
        <f>IFERROR(IF($E36=1,RANK(BP36,BP:BP,1)+COUNTIF(BP$4:BP36,BP36)-1,"-"),"-")</f>
        <v>-</v>
      </c>
      <c r="CW36" s="28" t="str">
        <f>IFERROR(IF($E36=1,RANK(BQ36,BQ:BQ,1)+COUNTIF(BQ$4:BQ36,BQ36)-1,"-"),"-")</f>
        <v>-</v>
      </c>
      <c r="CX36" s="30"/>
      <c r="DF36" s="28" t="str">
        <f>IFERROR(IF($E36=1,RANK(BZ36,BZ:BZ,1)+COUNTIF(BZ$3:BZ35,BZ36),"-"),"-")</f>
        <v>-</v>
      </c>
      <c r="DG36" s="28" t="str">
        <f>IFERROR(IF($E36=1,RANK(CA36,CA:CA,1)+COUNTIF(CA$3:CA35,CA36),"-"),"-")</f>
        <v>-</v>
      </c>
      <c r="DH36" s="28" t="str">
        <f>IFERROR(IF($E36=1,RANK(CB36,CB:CB,1)+COUNTIF(CB$3:CB35,CB36),"-"),"-")</f>
        <v>-</v>
      </c>
      <c r="DI36" s="28" t="str">
        <f>IFERROR(IF($E36=1,RANK(CC36,CC:CC,1)+COUNTIF(CC$3:CC35,CC36),"-"),"-")</f>
        <v>-</v>
      </c>
      <c r="DJ36" s="28" t="str">
        <f>IFERROR(IF($E36=1,RANK(CD36,CD:CD,1)+COUNTIF(CD$3:CD35,CD36),"-"),"-")</f>
        <v>-</v>
      </c>
      <c r="DK36" s="28" t="str">
        <f>IFERROR(IF($E36=1,RANK(CE36,CE:CE,1)+COUNTIF(CE$3:CE35,CE36),"-"),"-")</f>
        <v>-</v>
      </c>
      <c r="DL36" s="28" t="str">
        <f>IFERROR(IF($E36=1,RANK(CF36,CF:CF,1)+COUNTIF(CF$3:CF35,CF36),"-"),"-")</f>
        <v>-</v>
      </c>
      <c r="DM36" s="28" t="str">
        <f>IFERROR(IF($E36=1,RANK(CG36,CG:CG,1)+COUNTIF(CG$3:CG35,CG36),"-"),"-")</f>
        <v>-</v>
      </c>
      <c r="DN36" s="6"/>
      <c r="DO36" s="28" t="str">
        <f>IFERROR(IF($E36=1,RANK(CI36,CI:CI,1)+COUNTIF(CI$4:CI36,CI36)-1,"-"),"-")</f>
        <v>-</v>
      </c>
      <c r="DP36" s="28" t="str">
        <f>IFERROR(IF($E36=1,RANK(CJ36,CJ:CJ,1)+COUNTIF(CJ$4:CJ36,CJ36)-1,"-"),"-")</f>
        <v>-</v>
      </c>
      <c r="DQ36" s="28" t="str">
        <f>IFERROR(IF($E36=1,RANK(CK36,CK:CK,1)+COUNTIF(CK$4:CK36,CK36)-1,"-"),"-")</f>
        <v>-</v>
      </c>
      <c r="DR36" s="28" t="str">
        <f>IFERROR(IF($E36=1,RANK(CL36,CL:CL,1)+COUNTIF(CL$4:CL36,CL36)-1,"-"),"-")</f>
        <v>-</v>
      </c>
      <c r="DS36" s="28" t="str">
        <f>IFERROR(IF($E36=1,RANK(CM36,CM:CM,1)+COUNTIF(CM$4:CM36,CM36)-1,"-"),"-")</f>
        <v>-</v>
      </c>
      <c r="DT36" s="28" t="str">
        <f>IFERROR(IF($E36=1,RANK(CN36,CN:CN,1)+COUNTIF(CN$4:CN36,CN36)-1,"-"),"-")</f>
        <v>-</v>
      </c>
      <c r="DU36">
        <f>DU35+1</f>
        <v>3</v>
      </c>
      <c r="DV36" s="34">
        <f>DV35-1</f>
        <v>98</v>
      </c>
      <c r="DW36" s="33" t="str">
        <f>IFERROR(INDEX($A:$DD,IF($EI$4="Entrants",MATCH($DU36,$CR:$CR,0),MATCH($DU36,$DA:$DA,0)),11),"")</f>
        <v>PARIS GARE DU NORD (GARE A)</v>
      </c>
      <c r="DX36" s="31">
        <f>IFERROR(INDEX($A:$DD,IF($EI$4="Entrants",MATCH($DU36,$CR:$CR,0),MATCH($DU36,$DA:$DA,0)),IF($EI$4="Entrants",64,23)),"")</f>
        <v>8.1300000000000008</v>
      </c>
      <c r="DY36">
        <f>DY35+1</f>
        <v>3</v>
      </c>
      <c r="DZ36" s="34">
        <f>MAX(DZ35-1,0)</f>
        <v>97</v>
      </c>
      <c r="EA36" s="33" t="str">
        <f>IFERROR(INDEX($A:$DT,IF($EI$4="Entrants",MATCH($DY36,$DH:$DH,0),MATCH($DY36,$DQ:$DQ,0)),11),"")</f>
        <v>MACON LOCHE TGV</v>
      </c>
      <c r="EB36" s="61">
        <f>IFERROR(INDEX($A:$DT,IF($EI$4="Entrants",MATCH($DY36,$DH:$DH,0),MATCH($DY36,$DQ:$DQ,0)),IF($EI$4="Entrants",80,51)),"")</f>
        <v>-0.43</v>
      </c>
      <c r="EC36" s="32">
        <f>IFERROR(INDEX($A:$DT,IF($EI$4="Entrants",MATCH($DY36,$DH:$DH,0),MATCH($DY36,$DQ:$DQ,0)),IF($EI$4="Entrants",64,23)),"")</f>
        <v>8.6</v>
      </c>
      <c r="ED36" s="31">
        <f>IFERROR(IF(EB36&gt;0,"+"&amp;ROUND(EB36,2),ROUND(EB36,2)),"")</f>
        <v>-0.43</v>
      </c>
      <c r="EI36" s="68"/>
      <c r="EU36">
        <v>7.93</v>
      </c>
      <c r="EV36">
        <v>9.06</v>
      </c>
      <c r="EW36">
        <v>9.0399999999999991</v>
      </c>
      <c r="EX36">
        <v>9.41</v>
      </c>
      <c r="EY36">
        <v>8.2899999999999991</v>
      </c>
      <c r="EZ36">
        <v>6.86</v>
      </c>
      <c r="FA36">
        <v>5.55</v>
      </c>
      <c r="FB36">
        <v>6.53</v>
      </c>
      <c r="FK36">
        <v>7.84</v>
      </c>
      <c r="FL36">
        <v>9.07</v>
      </c>
      <c r="FM36">
        <v>9.01</v>
      </c>
      <c r="FN36">
        <v>9.3699999999999992</v>
      </c>
      <c r="FO36">
        <v>7.8</v>
      </c>
      <c r="FP36" t="s">
        <v>84</v>
      </c>
      <c r="FQ36">
        <v>5.62</v>
      </c>
      <c r="FR36">
        <v>6.64</v>
      </c>
    </row>
    <row r="37" spans="1:174" ht="20" thickBot="1" x14ac:dyDescent="0.4">
      <c r="A37" s="9">
        <f t="shared" si="2"/>
        <v>1</v>
      </c>
      <c r="B37" s="9">
        <f t="shared" si="3"/>
        <v>1</v>
      </c>
      <c r="C37" s="9" t="str">
        <f t="shared" si="11"/>
        <v/>
      </c>
      <c r="D37" s="9">
        <f t="shared" si="4"/>
        <v>1</v>
      </c>
      <c r="E37" s="9">
        <f t="shared" si="5"/>
        <v>0</v>
      </c>
      <c r="F37" s="68" t="s">
        <v>57</v>
      </c>
      <c r="G37" s="68" t="s">
        <v>77</v>
      </c>
      <c r="H37" s="66" t="s">
        <v>82</v>
      </c>
      <c r="I37" s="66" t="s">
        <v>78</v>
      </c>
      <c r="J37" s="66">
        <v>732008</v>
      </c>
      <c r="K37" s="66" t="s">
        <v>125</v>
      </c>
      <c r="L37" s="66" t="s">
        <v>46</v>
      </c>
      <c r="M37" s="66" t="s">
        <v>47</v>
      </c>
      <c r="N37" s="54">
        <v>8.1</v>
      </c>
      <c r="O37" s="54">
        <v>8.2200000000000006</v>
      </c>
      <c r="P37" s="54">
        <v>8.86</v>
      </c>
      <c r="Q37" s="54">
        <v>8.15</v>
      </c>
      <c r="R37" s="54">
        <v>8.15</v>
      </c>
      <c r="S37" s="65">
        <v>7.9</v>
      </c>
      <c r="T37" s="50">
        <v>7.49</v>
      </c>
      <c r="U37" s="50">
        <v>7.63</v>
      </c>
      <c r="V37" s="30"/>
      <c r="AD37" s="65">
        <v>8.14</v>
      </c>
      <c r="AE37" s="70">
        <v>8.49</v>
      </c>
      <c r="AF37" s="70">
        <v>8.98</v>
      </c>
      <c r="AG37" s="70">
        <v>8.2899999999999991</v>
      </c>
      <c r="AH37" s="70">
        <v>8.1199999999999992</v>
      </c>
      <c r="AI37" s="65">
        <v>7.97</v>
      </c>
      <c r="AJ37" s="50">
        <v>6.99</v>
      </c>
      <c r="AK37" s="50">
        <v>7.73</v>
      </c>
      <c r="AL37" s="30"/>
      <c r="AT37" s="29">
        <f t="shared" si="17"/>
        <v>-0.04</v>
      </c>
      <c r="AU37" s="29">
        <f t="shared" si="17"/>
        <v>-0.27</v>
      </c>
      <c r="AV37" s="29">
        <f t="shared" si="17"/>
        <v>-0.12</v>
      </c>
      <c r="AW37" s="29">
        <f t="shared" si="17"/>
        <v>-0.14000000000000001</v>
      </c>
      <c r="AX37" s="29">
        <f t="shared" si="17"/>
        <v>0.03</v>
      </c>
      <c r="AY37" s="29">
        <f t="shared" si="17"/>
        <v>-7.0000000000000007E-2</v>
      </c>
      <c r="AZ37" s="29">
        <f t="shared" si="17"/>
        <v>0.5</v>
      </c>
      <c r="BA37" s="29">
        <f t="shared" si="15"/>
        <v>-0.1</v>
      </c>
      <c r="BB37" s="30"/>
      <c r="BJ37" s="29" t="str">
        <f t="shared" ref="BJ37:BN68" si="20">IF($E37=1,ROUND(N37,2),"-")</f>
        <v>-</v>
      </c>
      <c r="BK37" s="29" t="str">
        <f t="shared" si="20"/>
        <v>-</v>
      </c>
      <c r="BL37" s="29" t="str">
        <f t="shared" si="20"/>
        <v>-</v>
      </c>
      <c r="BM37" s="29" t="str">
        <f t="shared" si="20"/>
        <v>-</v>
      </c>
      <c r="BN37" s="29" t="str">
        <f t="shared" si="20"/>
        <v>-</v>
      </c>
      <c r="BO37" s="29" t="str">
        <f t="shared" si="8"/>
        <v>-</v>
      </c>
      <c r="BP37" s="29" t="str">
        <f t="shared" si="18"/>
        <v>-</v>
      </c>
      <c r="BQ37" s="29" t="str">
        <f t="shared" si="18"/>
        <v>-</v>
      </c>
      <c r="BR37" s="30"/>
      <c r="BZ37" s="29" t="str">
        <f t="shared" si="19"/>
        <v>-</v>
      </c>
      <c r="CA37" s="29" t="str">
        <f t="shared" si="19"/>
        <v>-</v>
      </c>
      <c r="CB37" s="29" t="str">
        <f t="shared" si="19"/>
        <v>-</v>
      </c>
      <c r="CC37" s="29" t="str">
        <f t="shared" si="19"/>
        <v>-</v>
      </c>
      <c r="CD37" s="29" t="str">
        <f t="shared" si="19"/>
        <v>-</v>
      </c>
      <c r="CE37" s="29" t="str">
        <f t="shared" si="19"/>
        <v>-</v>
      </c>
      <c r="CF37" s="29" t="str">
        <f t="shared" si="19"/>
        <v>-</v>
      </c>
      <c r="CG37" s="29" t="str">
        <f t="shared" si="16"/>
        <v>-</v>
      </c>
      <c r="CH37" s="30"/>
      <c r="CP37" s="28" t="str">
        <f>IFERROR(IF($E37=1,RANK(BJ37,BJ:BJ,1)+COUNTIF(BJ$4:BJ37,BJ37)-1,"-"),"-")</f>
        <v>-</v>
      </c>
      <c r="CQ37" s="28" t="str">
        <f>IFERROR(IF($E37=1,RANK(BK37,BK:BK,1)+COUNTIF(BK$4:BK37,BK37)-1,"-"),"-")</f>
        <v>-</v>
      </c>
      <c r="CR37" s="28" t="str">
        <f>IFERROR(IF($E37=1,RANK(BL37,BL:BL,1)+COUNTIF(BL$4:BL37,BL37)-1,"-"),"-")</f>
        <v>-</v>
      </c>
      <c r="CS37" s="28" t="str">
        <f>IFERROR(IF($E37=1,RANK(BM37,BM:BM,1)+COUNTIF(BM$4:BM37,BM37)-1,"-"),"-")</f>
        <v>-</v>
      </c>
      <c r="CT37" s="28" t="str">
        <f>IFERROR(IF($E37=1,RANK(BN37,BN:BN,1)+COUNTIF(BN$4:BN37,BN37)-1,"-"),"-")</f>
        <v>-</v>
      </c>
      <c r="CU37" s="28" t="str">
        <f>IFERROR(IF($E37=1,RANK(BO37,BO:BO,1)+COUNTIF(BO$4:BO37,BO37)-1,"-"),"-")</f>
        <v>-</v>
      </c>
      <c r="CV37" s="28" t="str">
        <f>IFERROR(IF($E37=1,RANK(BP37,BP:BP,1)+COUNTIF(BP$4:BP37,BP37)-1,"-"),"-")</f>
        <v>-</v>
      </c>
      <c r="CW37" s="28" t="str">
        <f>IFERROR(IF($E37=1,RANK(BQ37,BQ:BQ,1)+COUNTIF(BQ$4:BQ37,BQ37)-1,"-"),"-")</f>
        <v>-</v>
      </c>
      <c r="CX37" s="30"/>
      <c r="DF37" s="28" t="str">
        <f>IFERROR(IF($E37=1,RANK(BZ37,BZ:BZ,1)+COUNTIF(BZ$3:BZ36,BZ37),"-"),"-")</f>
        <v>-</v>
      </c>
      <c r="DG37" s="28" t="str">
        <f>IFERROR(IF($E37=1,RANK(CA37,CA:CA,1)+COUNTIF(CA$3:CA36,CA37),"-"),"-")</f>
        <v>-</v>
      </c>
      <c r="DH37" s="28" t="str">
        <f>IFERROR(IF($E37=1,RANK(CB37,CB:CB,1)+COUNTIF(CB$3:CB36,CB37),"-"),"-")</f>
        <v>-</v>
      </c>
      <c r="DI37" s="28" t="str">
        <f>IFERROR(IF($E37=1,RANK(CC37,CC:CC,1)+COUNTIF(CC$3:CC36,CC37),"-"),"-")</f>
        <v>-</v>
      </c>
      <c r="DJ37" s="28" t="str">
        <f>IFERROR(IF($E37=1,RANK(CD37,CD:CD,1)+COUNTIF(CD$3:CD36,CD37),"-"),"-")</f>
        <v>-</v>
      </c>
      <c r="DK37" s="28" t="str">
        <f>IFERROR(IF($E37=1,RANK(CE37,CE:CE,1)+COUNTIF(CE$3:CE36,CE37),"-"),"-")</f>
        <v>-</v>
      </c>
      <c r="DL37" s="28" t="str">
        <f>IFERROR(IF($E37=1,RANK(CF37,CF:CF,1)+COUNTIF(CF$3:CF36,CF37),"-"),"-")</f>
        <v>-</v>
      </c>
      <c r="DM37" s="28" t="str">
        <f>IFERROR(IF($E37=1,RANK(CG37,CG:CG,1)+COUNTIF(CG$3:CG36,CG37),"-"),"-")</f>
        <v>-</v>
      </c>
      <c r="DN37" s="6"/>
      <c r="DO37" s="28" t="str">
        <f>IFERROR(IF($E37=1,RANK(CI37,CI:CI,1)+COUNTIF(CI$4:CI37,CI37)-1,"-"),"-")</f>
        <v>-</v>
      </c>
      <c r="DP37" s="28" t="str">
        <f>IFERROR(IF($E37=1,RANK(CJ37,CJ:CJ,1)+COUNTIF(CJ$4:CJ37,CJ37)-1,"-"),"-")</f>
        <v>-</v>
      </c>
      <c r="DQ37" s="28" t="str">
        <f>IFERROR(IF($E37=1,RANK(CK37,CK:CK,1)+COUNTIF(CK$4:CK37,CK37)-1,"-"),"-")</f>
        <v>-</v>
      </c>
      <c r="DR37" s="28" t="str">
        <f>IFERROR(IF($E37=1,RANK(CL37,CL:CL,1)+COUNTIF(CL$4:CL37,CL37)-1,"-"),"-")</f>
        <v>-</v>
      </c>
      <c r="DS37" s="28" t="str">
        <f>IFERROR(IF($E37=1,RANK(CM37,CM:CM,1)+COUNTIF(CM$4:CM37,CM37)-1,"-"),"-")</f>
        <v>-</v>
      </c>
      <c r="DT37" s="28" t="str">
        <f>IFERROR(IF($E37=1,RANK(CN37,CN:CN,1)+COUNTIF(CN$4:CN37,CN37)-1,"-"),"-")</f>
        <v>-</v>
      </c>
      <c r="DU37">
        <f>DU36+1</f>
        <v>4</v>
      </c>
      <c r="DV37" s="34">
        <f>DV36-1</f>
        <v>97</v>
      </c>
      <c r="DW37" s="33" t="str">
        <f>IFERROR(INDEX($A:$DD,IF($EI$4="Entrants",MATCH($DU37,$CR:$CR,0),MATCH($DU37,$DA:$DA,0)),11),"")</f>
        <v>PARIS MONTPARNASSE</v>
      </c>
      <c r="DX37" s="31">
        <f>IFERROR(INDEX($A:$DD,IF($EI$4="Entrants",MATCH($DU37,$CR:$CR,0),MATCH($DU37,$DA:$DA,0)),IF($EI$4="Entrants",64,23)),"")</f>
        <v>8.14</v>
      </c>
      <c r="DY37">
        <f>DY36+1</f>
        <v>4</v>
      </c>
      <c r="DZ37" s="34">
        <f>MAX(DZ36-1,0)</f>
        <v>96</v>
      </c>
      <c r="EA37" s="33" t="str">
        <f>IFERROR(INDEX($A:$DT,IF($EI$4="Entrants",MATCH($DY37,$DH:$DH,0),MATCH($DY37,$DQ:$DQ,0)),11),"")</f>
        <v>BREST</v>
      </c>
      <c r="EB37" s="61">
        <f>IFERROR(INDEX($A:$DT,IF($EI$4="Entrants",MATCH($DY37,$DH:$DH,0),MATCH($DY37,$DQ:$DQ,0)),IF($EI$4="Entrants",80,51)),"")</f>
        <v>-0.43</v>
      </c>
      <c r="EC37" s="32">
        <f>IFERROR(INDEX($A:$DT,IF($EI$4="Entrants",MATCH($DY37,$DH:$DH,0),MATCH($DY37,$DQ:$DQ,0)),IF($EI$4="Entrants",64,23)),"")</f>
        <v>8.6999999999999993</v>
      </c>
      <c r="ED37" s="31">
        <f>IFERROR(IF(EB37&gt;0,"+"&amp;ROUND(EB37,2),ROUND(EB37,2)),"")</f>
        <v>-0.43</v>
      </c>
      <c r="EI37" s="17"/>
      <c r="EU37">
        <v>7.33</v>
      </c>
      <c r="EV37">
        <v>8.16</v>
      </c>
      <c r="EW37">
        <v>8.4600000000000009</v>
      </c>
      <c r="EX37">
        <v>8.27</v>
      </c>
      <c r="EY37">
        <v>7.65</v>
      </c>
      <c r="EZ37">
        <v>7.87</v>
      </c>
      <c r="FA37">
        <v>5.18</v>
      </c>
      <c r="FB37">
        <v>6.25</v>
      </c>
      <c r="FK37" t="s">
        <v>84</v>
      </c>
      <c r="FL37" t="s">
        <v>84</v>
      </c>
      <c r="FM37" t="s">
        <v>84</v>
      </c>
      <c r="FN37" t="s">
        <v>84</v>
      </c>
      <c r="FO37" t="s">
        <v>84</v>
      </c>
      <c r="FP37" t="s">
        <v>84</v>
      </c>
      <c r="FQ37" t="s">
        <v>84</v>
      </c>
      <c r="FR37" t="s">
        <v>84</v>
      </c>
    </row>
    <row r="38" spans="1:174" ht="20" thickTop="1" x14ac:dyDescent="0.35">
      <c r="A38" s="9">
        <f t="shared" si="2"/>
        <v>1</v>
      </c>
      <c r="B38" s="9">
        <f t="shared" si="3"/>
        <v>1</v>
      </c>
      <c r="C38" s="9">
        <f t="shared" si="11"/>
        <v>1</v>
      </c>
      <c r="D38" s="9">
        <f t="shared" si="4"/>
        <v>1</v>
      </c>
      <c r="E38" s="9">
        <f t="shared" si="5"/>
        <v>1</v>
      </c>
      <c r="F38" s="10" t="s">
        <v>61</v>
      </c>
      <c r="G38" s="10" t="s">
        <v>81</v>
      </c>
      <c r="H38" s="7">
        <v>1</v>
      </c>
      <c r="I38" s="66" t="s">
        <v>78</v>
      </c>
      <c r="J38" s="66">
        <v>484006</v>
      </c>
      <c r="K38" s="66" t="s">
        <v>126</v>
      </c>
      <c r="L38" s="66" t="s">
        <v>46</v>
      </c>
      <c r="M38" s="66" t="s">
        <v>47</v>
      </c>
      <c r="N38" s="65">
        <v>7.79</v>
      </c>
      <c r="O38" s="54">
        <v>8.09</v>
      </c>
      <c r="P38" s="54">
        <v>8.31</v>
      </c>
      <c r="Q38" s="54">
        <v>8.14</v>
      </c>
      <c r="R38" s="54">
        <v>8.16</v>
      </c>
      <c r="S38" s="65">
        <v>7.59</v>
      </c>
      <c r="T38" s="50">
        <v>6.48</v>
      </c>
      <c r="U38" s="50">
        <v>7.16</v>
      </c>
      <c r="V38" s="30"/>
      <c r="AD38" s="65">
        <v>7.76</v>
      </c>
      <c r="AE38" s="70">
        <v>8.33</v>
      </c>
      <c r="AF38" s="70">
        <v>8.48</v>
      </c>
      <c r="AG38" s="65">
        <v>7.96</v>
      </c>
      <c r="AH38" s="65">
        <v>7.75</v>
      </c>
      <c r="AI38" s="65">
        <v>7.62</v>
      </c>
      <c r="AJ38" s="50">
        <v>6.86</v>
      </c>
      <c r="AK38" s="50">
        <v>7.19</v>
      </c>
      <c r="AL38" s="30"/>
      <c r="AT38" s="29">
        <f t="shared" si="17"/>
        <v>0.03</v>
      </c>
      <c r="AU38" s="29">
        <f t="shared" si="17"/>
        <v>-0.24</v>
      </c>
      <c r="AV38" s="29">
        <f t="shared" si="17"/>
        <v>-0.17</v>
      </c>
      <c r="AW38" s="29">
        <f t="shared" si="17"/>
        <v>0.18</v>
      </c>
      <c r="AX38" s="29">
        <f t="shared" si="17"/>
        <v>0.41</v>
      </c>
      <c r="AY38" s="29">
        <f t="shared" si="17"/>
        <v>-0.03</v>
      </c>
      <c r="AZ38" s="29">
        <f t="shared" si="17"/>
        <v>-0.38</v>
      </c>
      <c r="BA38" s="29">
        <f t="shared" si="15"/>
        <v>-0.03</v>
      </c>
      <c r="BB38" s="30"/>
      <c r="BJ38" s="29">
        <f t="shared" si="20"/>
        <v>7.79</v>
      </c>
      <c r="BK38" s="29">
        <f t="shared" si="20"/>
        <v>8.09</v>
      </c>
      <c r="BL38" s="29">
        <f t="shared" si="20"/>
        <v>8.31</v>
      </c>
      <c r="BM38" s="29">
        <f t="shared" si="20"/>
        <v>8.14</v>
      </c>
      <c r="BN38" s="29">
        <f t="shared" si="20"/>
        <v>8.16</v>
      </c>
      <c r="BO38" s="29">
        <f t="shared" si="8"/>
        <v>7.59</v>
      </c>
      <c r="BP38" s="29">
        <f t="shared" si="18"/>
        <v>6.48</v>
      </c>
      <c r="BQ38" s="29">
        <f t="shared" si="18"/>
        <v>7.16</v>
      </c>
      <c r="BR38" s="30"/>
      <c r="BZ38" s="29">
        <f t="shared" si="19"/>
        <v>0.03</v>
      </c>
      <c r="CA38" s="29">
        <f t="shared" si="19"/>
        <v>-0.24</v>
      </c>
      <c r="CB38" s="29">
        <f t="shared" si="19"/>
        <v>-0.17</v>
      </c>
      <c r="CC38" s="29">
        <f t="shared" si="19"/>
        <v>0.18</v>
      </c>
      <c r="CD38" s="29">
        <f t="shared" si="19"/>
        <v>0.41</v>
      </c>
      <c r="CE38" s="29">
        <f t="shared" si="19"/>
        <v>-0.03</v>
      </c>
      <c r="CF38" s="29">
        <f t="shared" si="19"/>
        <v>-0.38</v>
      </c>
      <c r="CG38" s="29">
        <f t="shared" si="16"/>
        <v>-0.03</v>
      </c>
      <c r="CH38" s="30"/>
      <c r="CP38" s="28">
        <f>IFERROR(IF($E38=1,RANK(BJ38,BJ:BJ,1)+COUNTIF(BJ$4:BJ38,BJ38)-1,"-"),"-")</f>
        <v>38</v>
      </c>
      <c r="CQ38" s="28">
        <f>IFERROR(IF($E38=1,RANK(BK38,BK:BK,1)+COUNTIF(BK$4:BK38,BK38)-1,"-"),"-")</f>
        <v>12</v>
      </c>
      <c r="CR38" s="28">
        <f>IFERROR(IF($E38=1,RANK(BL38,BL:BL,1)+COUNTIF(BL$4:BL38,BL38)-1,"-"),"-")</f>
        <v>9</v>
      </c>
      <c r="CS38" s="28">
        <f>IFERROR(IF($E38=1,RANK(BM38,BM:BM,1)+COUNTIF(BM$4:BM38,BM38)-1,"-"),"-")</f>
        <v>31</v>
      </c>
      <c r="CT38" s="28">
        <f>IFERROR(IF($E38=1,RANK(BN38,BN:BN,1)+COUNTIF(BN$4:BN38,BN38)-1,"-"),"-")</f>
        <v>60</v>
      </c>
      <c r="CU38" s="28">
        <f>IFERROR(IF($E38=1,RANK(BO38,BO:BO,1)+COUNTIF(BO$4:BO38,BO38)-1,"-"),"-")</f>
        <v>49</v>
      </c>
      <c r="CV38" s="28">
        <f>IFERROR(IF($E38=1,RANK(BP38,BP:BP,1)+COUNTIF(BP$4:BP38,BP38)-1,"-"),"-")</f>
        <v>43</v>
      </c>
      <c r="CW38" s="28">
        <f>IFERROR(IF($E38=1,RANK(BQ38,BQ:BQ,1)+COUNTIF(BQ$4:BQ38,BQ38)-1,"-"),"-")</f>
        <v>46</v>
      </c>
      <c r="CX38" s="30"/>
      <c r="DF38" s="28">
        <f>IFERROR(IF($E38=1,RANK(BZ38,BZ:BZ,1)+COUNTIF(BZ$3:BZ37,BZ38),"-"),"-")</f>
        <v>42</v>
      </c>
      <c r="DG38" s="28">
        <f>IFERROR(IF($E38=1,RANK(CA38,CA:CA,1)+COUNTIF(CA$3:CA37,CA38),"-"),"-")</f>
        <v>7</v>
      </c>
      <c r="DH38" s="28">
        <f>IFERROR(IF($E38=1,RANK(CB38,CB:CB,1)+COUNTIF(CB$3:CB37,CB38),"-"),"-")</f>
        <v>13</v>
      </c>
      <c r="DI38" s="28">
        <f>IFERROR(IF($E38=1,RANK(CC38,CC:CC,1)+COUNTIF(CC$3:CC37,CC38),"-"),"-")</f>
        <v>70</v>
      </c>
      <c r="DJ38" s="28">
        <f>IFERROR(IF($E38=1,RANK(CD38,CD:CD,1)+COUNTIF(CD$3:CD37,CD38),"-"),"-")</f>
        <v>88</v>
      </c>
      <c r="DK38" s="28">
        <f>IFERROR(IF($E38=1,RANK(CE38,CE:CE,1)+COUNTIF(CE$3:CE37,CE38),"-"),"-")</f>
        <v>30</v>
      </c>
      <c r="DL38" s="28">
        <f>IFERROR(IF($E38=1,RANK(CF38,CF:CF,1)+COUNTIF(CF$3:CF37,CF38),"-"),"-")</f>
        <v>11</v>
      </c>
      <c r="DM38" s="28">
        <f>IFERROR(IF($E38=1,RANK(CG38,CG:CG,1)+COUNTIF(CG$3:CG37,CG38),"-"),"-")</f>
        <v>28</v>
      </c>
      <c r="DN38" s="6"/>
      <c r="DO38" s="28" t="str">
        <f>IFERROR(IF($E38=1,RANK(CI38,CI:CI,1)+COUNTIF(CI$4:CI38,CI38)-1,"-"),"-")</f>
        <v>-</v>
      </c>
      <c r="DP38" s="28" t="str">
        <f>IFERROR(IF($E38=1,RANK(CJ38,CJ:CJ,1)+COUNTIF(CJ$4:CJ38,CJ38)-1,"-"),"-")</f>
        <v>-</v>
      </c>
      <c r="DQ38" s="28" t="str">
        <f>IFERROR(IF($E38=1,RANK(CK38,CK:CK,1)+COUNTIF(CK$4:CK38,CK38)-1,"-"),"-")</f>
        <v>-</v>
      </c>
      <c r="DR38" s="28" t="str">
        <f>IFERROR(IF($E38=1,RANK(CL38,CL:CL,1)+COUNTIF(CL$4:CL38,CL38)-1,"-"),"-")</f>
        <v>-</v>
      </c>
      <c r="DS38" s="28" t="str">
        <f>IFERROR(IF($E38=1,RANK(CM38,CM:CM,1)+COUNTIF(CM$4:CM38,CM38)-1,"-"),"-")</f>
        <v>-</v>
      </c>
      <c r="DT38" s="28" t="str">
        <f>IFERROR(IF($E38=1,RANK(CN38,CN:CN,1)+COUNTIF(CN$4:CN38,CN38)-1,"-"),"-")</f>
        <v>-</v>
      </c>
      <c r="DU38">
        <f>DU37+1</f>
        <v>5</v>
      </c>
      <c r="DV38" s="34">
        <f>DV37-1</f>
        <v>96</v>
      </c>
      <c r="DW38" s="33" t="str">
        <f>IFERROR(INDEX($A:$DD,IF($EI$4="Entrants",MATCH($DU38,$CR:$CR,0),MATCH($DU38,$DA:$DA,0)),11),"")</f>
        <v>NARBONNE</v>
      </c>
      <c r="DX38" s="31">
        <f>IFERROR(INDEX($A:$DD,IF($EI$4="Entrants",MATCH($DU38,$CR:$CR,0),MATCH($DU38,$DA:$DA,0)),IF($EI$4="Entrants",64,23)),"")</f>
        <v>8.23</v>
      </c>
      <c r="DY38">
        <f>DY37+1</f>
        <v>5</v>
      </c>
      <c r="DZ38" s="34">
        <f>MAX(DZ37-1,0)</f>
        <v>95</v>
      </c>
      <c r="EA38" s="33" t="str">
        <f>IFERROR(INDEX($A:$DT,IF($EI$4="Entrants",MATCH($DY38,$DH:$DH,0),MATCH($DY38,$DQ:$DQ,0)),11),"")</f>
        <v>PERPIGNAN</v>
      </c>
      <c r="EB38" s="61">
        <f>IFERROR(INDEX($A:$DT,IF($EI$4="Entrants",MATCH($DY38,$DH:$DH,0),MATCH($DY38,$DQ:$DQ,0)),IF($EI$4="Entrants",80,51)),"")</f>
        <v>-0.34</v>
      </c>
      <c r="EC38" s="32">
        <f>IFERROR(INDEX($A:$DT,IF($EI$4="Entrants",MATCH($DY38,$DH:$DH,0),MATCH($DY38,$DQ:$DQ,0)),IF($EI$4="Entrants",64,23)),"")</f>
        <v>8.3000000000000007</v>
      </c>
      <c r="ED38" s="31">
        <f>IFERROR(IF(EB38&gt;0,"+"&amp;ROUND(EB38,2),ROUND(EB38,2)),"")</f>
        <v>-0.34</v>
      </c>
      <c r="EI38" s="68"/>
      <c r="EU38">
        <v>7.95</v>
      </c>
      <c r="EV38">
        <v>8.11</v>
      </c>
      <c r="EW38">
        <v>8.5299999999999994</v>
      </c>
      <c r="EX38">
        <v>7.54</v>
      </c>
      <c r="EY38">
        <v>7.09</v>
      </c>
      <c r="EZ38">
        <v>6.36</v>
      </c>
      <c r="FA38">
        <v>5.42</v>
      </c>
      <c r="FB38">
        <v>8.0399999999999991</v>
      </c>
      <c r="FK38" t="s">
        <v>84</v>
      </c>
      <c r="FL38" t="s">
        <v>84</v>
      </c>
      <c r="FM38" t="s">
        <v>84</v>
      </c>
      <c r="FN38" t="s">
        <v>84</v>
      </c>
      <c r="FO38" t="s">
        <v>84</v>
      </c>
      <c r="FP38" t="s">
        <v>84</v>
      </c>
      <c r="FQ38" t="s">
        <v>84</v>
      </c>
      <c r="FR38" t="s">
        <v>84</v>
      </c>
    </row>
    <row r="39" spans="1:174" ht="15.5" x14ac:dyDescent="0.35">
      <c r="A39" s="9">
        <f t="shared" si="2"/>
        <v>1</v>
      </c>
      <c r="B39" s="9">
        <f t="shared" si="3"/>
        <v>1</v>
      </c>
      <c r="C39" s="9">
        <f t="shared" si="11"/>
        <v>1</v>
      </c>
      <c r="D39" s="9">
        <f t="shared" si="4"/>
        <v>1</v>
      </c>
      <c r="E39" s="9">
        <f t="shared" si="5"/>
        <v>1</v>
      </c>
      <c r="F39" s="68" t="s">
        <v>61</v>
      </c>
      <c r="G39" s="68" t="s">
        <v>85</v>
      </c>
      <c r="H39" s="7">
        <v>1</v>
      </c>
      <c r="I39" s="66" t="s">
        <v>78</v>
      </c>
      <c r="J39" s="66">
        <v>476200</v>
      </c>
      <c r="K39" s="66" t="s">
        <v>127</v>
      </c>
      <c r="L39" s="66" t="s">
        <v>46</v>
      </c>
      <c r="M39" s="66" t="s">
        <v>47</v>
      </c>
      <c r="N39" s="54">
        <v>8.0500000000000007</v>
      </c>
      <c r="O39" s="54">
        <v>8.43</v>
      </c>
      <c r="P39" s="54">
        <v>8.68</v>
      </c>
      <c r="Q39" s="54">
        <v>8.6999999999999993</v>
      </c>
      <c r="R39" s="54">
        <v>8.36</v>
      </c>
      <c r="S39" s="65">
        <v>7.89</v>
      </c>
      <c r="T39" s="50">
        <v>6.59</v>
      </c>
      <c r="U39" s="50">
        <v>6.69</v>
      </c>
      <c r="V39" s="30"/>
      <c r="AD39" s="70">
        <v>8.19</v>
      </c>
      <c r="AE39" s="70">
        <v>8.59</v>
      </c>
      <c r="AF39" s="70">
        <v>8.7899999999999991</v>
      </c>
      <c r="AG39" s="72">
        <v>9.0500000000000007</v>
      </c>
      <c r="AH39" s="70">
        <v>8.36</v>
      </c>
      <c r="AI39" s="65">
        <v>7.69</v>
      </c>
      <c r="AJ39" s="50">
        <v>6.82</v>
      </c>
      <c r="AK39" s="50">
        <v>7.22</v>
      </c>
      <c r="AL39" s="30"/>
      <c r="AT39" s="29">
        <f t="shared" si="17"/>
        <v>-0.14000000000000001</v>
      </c>
      <c r="AU39" s="29">
        <f t="shared" si="17"/>
        <v>-0.16</v>
      </c>
      <c r="AV39" s="29">
        <f t="shared" si="17"/>
        <v>-0.11</v>
      </c>
      <c r="AW39" s="29">
        <f t="shared" si="17"/>
        <v>-0.35</v>
      </c>
      <c r="AX39" s="29">
        <f t="shared" si="17"/>
        <v>0</v>
      </c>
      <c r="AY39" s="29">
        <f t="shared" si="17"/>
        <v>0.2</v>
      </c>
      <c r="AZ39" s="29">
        <f t="shared" si="17"/>
        <v>-0.23</v>
      </c>
      <c r="BA39" s="29">
        <f t="shared" si="15"/>
        <v>-0.53</v>
      </c>
      <c r="BB39" s="30"/>
      <c r="BJ39" s="29">
        <f t="shared" si="20"/>
        <v>8.0500000000000007</v>
      </c>
      <c r="BK39" s="29">
        <f t="shared" si="20"/>
        <v>8.43</v>
      </c>
      <c r="BL39" s="29">
        <f t="shared" si="20"/>
        <v>8.68</v>
      </c>
      <c r="BM39" s="29">
        <f t="shared" si="20"/>
        <v>8.6999999999999993</v>
      </c>
      <c r="BN39" s="29">
        <f t="shared" si="20"/>
        <v>8.36</v>
      </c>
      <c r="BO39" s="29">
        <f t="shared" si="8"/>
        <v>7.89</v>
      </c>
      <c r="BP39" s="29">
        <f t="shared" si="18"/>
        <v>6.59</v>
      </c>
      <c r="BQ39" s="29">
        <f t="shared" si="18"/>
        <v>6.69</v>
      </c>
      <c r="BR39" s="30"/>
      <c r="BZ39" s="29">
        <f t="shared" si="19"/>
        <v>-0.14000000000000001</v>
      </c>
      <c r="CA39" s="29">
        <f t="shared" si="19"/>
        <v>-0.16</v>
      </c>
      <c r="CB39" s="29">
        <f t="shared" si="19"/>
        <v>-0.11</v>
      </c>
      <c r="CC39" s="29">
        <f t="shared" si="19"/>
        <v>-0.35</v>
      </c>
      <c r="CD39" s="29">
        <f t="shared" si="19"/>
        <v>0</v>
      </c>
      <c r="CE39" s="29">
        <f t="shared" si="19"/>
        <v>0.2</v>
      </c>
      <c r="CF39" s="29">
        <f t="shared" si="19"/>
        <v>-0.23</v>
      </c>
      <c r="CG39" s="29">
        <f t="shared" si="16"/>
        <v>-0.53</v>
      </c>
      <c r="CH39" s="30"/>
      <c r="CP39" s="28">
        <f>IFERROR(IF($E39=1,RANK(BJ39,BJ:BJ,1)+COUNTIF(BJ$4:BJ39,BJ39)-1,"-"),"-")</f>
        <v>69</v>
      </c>
      <c r="CQ39" s="28">
        <f>IFERROR(IF($E39=1,RANK(BK39,BK:BK,1)+COUNTIF(BK$4:BK39,BK39)-1,"-"),"-")</f>
        <v>43</v>
      </c>
      <c r="CR39" s="28">
        <f>IFERROR(IF($E39=1,RANK(BL39,BL:BL,1)+COUNTIF(BL$4:BL39,BL39)-1,"-"),"-")</f>
        <v>30</v>
      </c>
      <c r="CS39" s="28">
        <f>IFERROR(IF($E39=1,RANK(BM39,BM:BM,1)+COUNTIF(BM$4:BM39,BM39)-1,"-"),"-")</f>
        <v>74</v>
      </c>
      <c r="CT39" s="28">
        <f>IFERROR(IF($E39=1,RANK(BN39,BN:BN,1)+COUNTIF(BN$4:BN39,BN39)-1,"-"),"-")</f>
        <v>87</v>
      </c>
      <c r="CU39" s="28">
        <f>IFERROR(IF($E39=1,RANK(BO39,BO:BO,1)+COUNTIF(BO$4:BO39,BO39)-1,"-"),"-")</f>
        <v>84</v>
      </c>
      <c r="CV39" s="28">
        <f>IFERROR(IF($E39=1,RANK(BP39,BP:BP,1)+COUNTIF(BP$4:BP39,BP39)-1,"-"),"-")</f>
        <v>53</v>
      </c>
      <c r="CW39" s="28">
        <f>IFERROR(IF($E39=1,RANK(BQ39,BQ:BQ,1)+COUNTIF(BQ$4:BQ39,BQ39)-1,"-"),"-")</f>
        <v>12</v>
      </c>
      <c r="CX39" s="30"/>
      <c r="DF39" s="28">
        <f>IFERROR(IF($E39=1,RANK(BZ39,BZ:BZ,1)+COUNTIF(BZ$3:BZ38,BZ39),"-"),"-")</f>
        <v>18</v>
      </c>
      <c r="DG39" s="28">
        <f>IFERROR(IF($E39=1,RANK(CA39,CA:CA,1)+COUNTIF(CA$3:CA38,CA39),"-"),"-")</f>
        <v>15</v>
      </c>
      <c r="DH39" s="28">
        <f>IFERROR(IF($E39=1,RANK(CB39,CB:CB,1)+COUNTIF(CB$3:CB38,CB39),"-"),"-")</f>
        <v>22</v>
      </c>
      <c r="DI39" s="28">
        <f>IFERROR(IF($E39=1,RANK(CC39,CC:CC,1)+COUNTIF(CC$3:CC38,CC39),"-"),"-")</f>
        <v>6</v>
      </c>
      <c r="DJ39" s="28">
        <f>IFERROR(IF($E39=1,RANK(CD39,CD:CD,1)+COUNTIF(CD$3:CD38,CD39),"-"),"-")</f>
        <v>32</v>
      </c>
      <c r="DK39" s="28">
        <f>IFERROR(IF($E39=1,RANK(CE39,CE:CE,1)+COUNTIF(CE$3:CE38,CE39),"-"),"-")</f>
        <v>58</v>
      </c>
      <c r="DL39" s="28">
        <f>IFERROR(IF($E39=1,RANK(CF39,CF:CF,1)+COUNTIF(CF$3:CF38,CF39),"-"),"-")</f>
        <v>21</v>
      </c>
      <c r="DM39" s="28">
        <f>IFERROR(IF($E39=1,RANK(CG39,CG:CG,1)+COUNTIF(CG$3:CG38,CG39),"-"),"-")</f>
        <v>5</v>
      </c>
      <c r="DN39" s="6"/>
      <c r="DO39" s="28" t="str">
        <f>IFERROR(IF($E39=1,RANK(CI39,CI:CI,1)+COUNTIF(CI$4:CI39,CI39)-1,"-"),"-")</f>
        <v>-</v>
      </c>
      <c r="DP39" s="28" t="str">
        <f>IFERROR(IF($E39=1,RANK(CJ39,CJ:CJ,1)+COUNTIF(CJ$4:CJ39,CJ39)-1,"-"),"-")</f>
        <v>-</v>
      </c>
      <c r="DQ39" s="28" t="str">
        <f>IFERROR(IF($E39=1,RANK(CK39,CK:CK,1)+COUNTIF(CK$4:CK39,CK39)-1,"-"),"-")</f>
        <v>-</v>
      </c>
      <c r="DR39" s="28" t="str">
        <f>IFERROR(IF($E39=1,RANK(CL39,CL:CL,1)+COUNTIF(CL$4:CL39,CL39)-1,"-"),"-")</f>
        <v>-</v>
      </c>
      <c r="DS39" s="28" t="str">
        <f>IFERROR(IF($E39=1,RANK(CM39,CM:CM,1)+COUNTIF(CM$4:CM39,CM39)-1,"-"),"-")</f>
        <v>-</v>
      </c>
      <c r="DT39" s="28" t="str">
        <f>IFERROR(IF($E39=1,RANK(CN39,CN:CN,1)+COUNTIF(CN$4:CN39,CN39)-1,"-"),"-")</f>
        <v>-</v>
      </c>
      <c r="DU39" s="41" t="s">
        <v>9</v>
      </c>
      <c r="DV39" s="40" t="s">
        <v>9</v>
      </c>
      <c r="DW39" s="39" t="s">
        <v>38</v>
      </c>
      <c r="DX39" s="38" t="s">
        <v>39</v>
      </c>
      <c r="DY39" s="41" t="s">
        <v>9</v>
      </c>
      <c r="DZ39" s="40" t="s">
        <v>9</v>
      </c>
      <c r="EA39" s="39" t="s">
        <v>40</v>
      </c>
      <c r="EB39" s="38" t="s">
        <v>41</v>
      </c>
      <c r="EC39" s="38" t="s">
        <v>39</v>
      </c>
      <c r="ED39" s="38" t="s">
        <v>41</v>
      </c>
      <c r="EI39" s="9"/>
      <c r="EJ39" s="9"/>
      <c r="EU39">
        <v>7.51</v>
      </c>
      <c r="EV39">
        <v>7.67</v>
      </c>
      <c r="EW39">
        <v>8.31</v>
      </c>
      <c r="EX39">
        <v>7.43</v>
      </c>
      <c r="EY39">
        <v>7.28</v>
      </c>
      <c r="EZ39">
        <v>7.38</v>
      </c>
      <c r="FA39">
        <v>5.17</v>
      </c>
      <c r="FB39">
        <v>6.18</v>
      </c>
      <c r="FK39" t="s">
        <v>84</v>
      </c>
      <c r="FL39" t="s">
        <v>84</v>
      </c>
      <c r="FM39" t="s">
        <v>84</v>
      </c>
      <c r="FN39" t="s">
        <v>84</v>
      </c>
      <c r="FO39" t="s">
        <v>84</v>
      </c>
      <c r="FP39" t="s">
        <v>84</v>
      </c>
      <c r="FQ39" t="s">
        <v>84</v>
      </c>
      <c r="FR39" t="s">
        <v>84</v>
      </c>
    </row>
    <row r="40" spans="1:174" ht="19.5" x14ac:dyDescent="0.35">
      <c r="A40" s="9">
        <f t="shared" si="2"/>
        <v>1</v>
      </c>
      <c r="B40" s="9">
        <f t="shared" si="3"/>
        <v>1</v>
      </c>
      <c r="C40" s="9" t="str">
        <f t="shared" si="11"/>
        <v/>
      </c>
      <c r="D40" s="9">
        <f t="shared" si="4"/>
        <v>1</v>
      </c>
      <c r="E40" s="9">
        <f t="shared" si="5"/>
        <v>0</v>
      </c>
      <c r="F40" s="68" t="s">
        <v>61</v>
      </c>
      <c r="G40" s="68" t="s">
        <v>87</v>
      </c>
      <c r="H40" s="66" t="s">
        <v>82</v>
      </c>
      <c r="I40" s="66" t="s">
        <v>78</v>
      </c>
      <c r="J40" s="66">
        <v>574004</v>
      </c>
      <c r="K40" s="66" t="s">
        <v>128</v>
      </c>
      <c r="L40" s="66" t="s">
        <v>46</v>
      </c>
      <c r="M40" s="66" t="s">
        <v>47</v>
      </c>
      <c r="N40" s="54">
        <v>8.06</v>
      </c>
      <c r="O40" s="54">
        <v>8.74</v>
      </c>
      <c r="P40" s="54">
        <v>8.9</v>
      </c>
      <c r="Q40" s="54">
        <v>8.44</v>
      </c>
      <c r="R40" s="65">
        <v>7.94</v>
      </c>
      <c r="S40" s="65">
        <v>7.7</v>
      </c>
      <c r="T40" s="50">
        <v>7.63</v>
      </c>
      <c r="U40" s="50">
        <v>7.19</v>
      </c>
      <c r="V40" s="30"/>
      <c r="AD40" s="65">
        <v>7.89</v>
      </c>
      <c r="AE40" s="70">
        <v>8.25</v>
      </c>
      <c r="AF40" s="70">
        <v>8.51</v>
      </c>
      <c r="AG40" s="70">
        <v>8.42</v>
      </c>
      <c r="AH40" s="65">
        <v>7.86</v>
      </c>
      <c r="AI40" s="65">
        <v>7.47</v>
      </c>
      <c r="AJ40" s="50">
        <v>7.2</v>
      </c>
      <c r="AK40" s="50">
        <v>6.98</v>
      </c>
      <c r="AL40" s="30"/>
      <c r="AT40" s="29">
        <f t="shared" si="17"/>
        <v>0.17</v>
      </c>
      <c r="AU40" s="29">
        <f t="shared" si="17"/>
        <v>0.49</v>
      </c>
      <c r="AV40" s="29">
        <f t="shared" si="17"/>
        <v>0.39</v>
      </c>
      <c r="AW40" s="29">
        <f t="shared" si="17"/>
        <v>0.02</v>
      </c>
      <c r="AX40" s="29">
        <f t="shared" si="17"/>
        <v>0.08</v>
      </c>
      <c r="AY40" s="29">
        <f t="shared" si="17"/>
        <v>0.23</v>
      </c>
      <c r="AZ40" s="29">
        <f t="shared" si="17"/>
        <v>0.43</v>
      </c>
      <c r="BA40" s="29">
        <f t="shared" si="15"/>
        <v>0.21</v>
      </c>
      <c r="BB40" s="30"/>
      <c r="BJ40" s="29" t="str">
        <f t="shared" si="20"/>
        <v>-</v>
      </c>
      <c r="BK40" s="29" t="str">
        <f t="shared" si="20"/>
        <v>-</v>
      </c>
      <c r="BL40" s="29" t="str">
        <f t="shared" si="20"/>
        <v>-</v>
      </c>
      <c r="BM40" s="29" t="str">
        <f t="shared" si="20"/>
        <v>-</v>
      </c>
      <c r="BN40" s="29" t="str">
        <f t="shared" si="20"/>
        <v>-</v>
      </c>
      <c r="BO40" s="29" t="str">
        <f t="shared" si="8"/>
        <v>-</v>
      </c>
      <c r="BP40" s="29" t="str">
        <f t="shared" si="18"/>
        <v>-</v>
      </c>
      <c r="BQ40" s="29" t="str">
        <f t="shared" si="18"/>
        <v>-</v>
      </c>
      <c r="BR40" s="30"/>
      <c r="BZ40" s="29" t="str">
        <f t="shared" si="19"/>
        <v>-</v>
      </c>
      <c r="CA40" s="29" t="str">
        <f t="shared" si="19"/>
        <v>-</v>
      </c>
      <c r="CB40" s="29" t="str">
        <f t="shared" si="19"/>
        <v>-</v>
      </c>
      <c r="CC40" s="29" t="str">
        <f t="shared" si="19"/>
        <v>-</v>
      </c>
      <c r="CD40" s="29" t="str">
        <f t="shared" si="19"/>
        <v>-</v>
      </c>
      <c r="CE40" s="29" t="str">
        <f t="shared" si="19"/>
        <v>-</v>
      </c>
      <c r="CF40" s="29" t="str">
        <f t="shared" si="19"/>
        <v>-</v>
      </c>
      <c r="CG40" s="29" t="str">
        <f t="shared" si="16"/>
        <v>-</v>
      </c>
      <c r="CH40" s="30"/>
      <c r="CP40" s="28" t="str">
        <f>IFERROR(IF($E40=1,RANK(BJ40,BJ:BJ,1)+COUNTIF(BJ$4:BJ40,BJ40)-1,"-"),"-")</f>
        <v>-</v>
      </c>
      <c r="CQ40" s="28" t="str">
        <f>IFERROR(IF($E40=1,RANK(BK40,BK:BK,1)+COUNTIF(BK$4:BK40,BK40)-1,"-"),"-")</f>
        <v>-</v>
      </c>
      <c r="CR40" s="28" t="str">
        <f>IFERROR(IF($E40=1,RANK(BL40,BL:BL,1)+COUNTIF(BL$4:BL40,BL40)-1,"-"),"-")</f>
        <v>-</v>
      </c>
      <c r="CS40" s="28" t="str">
        <f>IFERROR(IF($E40=1,RANK(BM40,BM:BM,1)+COUNTIF(BM$4:BM40,BM40)-1,"-"),"-")</f>
        <v>-</v>
      </c>
      <c r="CT40" s="28" t="str">
        <f>IFERROR(IF($E40=1,RANK(BN40,BN:BN,1)+COUNTIF(BN$4:BN40,BN40)-1,"-"),"-")</f>
        <v>-</v>
      </c>
      <c r="CU40" s="28" t="str">
        <f>IFERROR(IF($E40=1,RANK(BO40,BO:BO,1)+COUNTIF(BO$4:BO40,BO40)-1,"-"),"-")</f>
        <v>-</v>
      </c>
      <c r="CV40" s="28" t="str">
        <f>IFERROR(IF($E40=1,RANK(BP40,BP:BP,1)+COUNTIF(BP$4:BP40,BP40)-1,"-"),"-")</f>
        <v>-</v>
      </c>
      <c r="CW40" s="28" t="str">
        <f>IFERROR(IF($E40=1,RANK(BQ40,BQ:BQ,1)+COUNTIF(BQ$4:BQ40,BQ40)-1,"-"),"-")</f>
        <v>-</v>
      </c>
      <c r="CX40" s="30"/>
      <c r="DF40" s="28" t="str">
        <f>IFERROR(IF($E40=1,RANK(BZ40,BZ:BZ,1)+COUNTIF(BZ$3:BZ39,BZ40),"-"),"-")</f>
        <v>-</v>
      </c>
      <c r="DG40" s="28" t="str">
        <f>IFERROR(IF($E40=1,RANK(CA40,CA:CA,1)+COUNTIF(CA$3:CA39,CA40),"-"),"-")</f>
        <v>-</v>
      </c>
      <c r="DH40" s="28" t="str">
        <f>IFERROR(IF($E40=1,RANK(CB40,CB:CB,1)+COUNTIF(CB$3:CB39,CB40),"-"),"-")</f>
        <v>-</v>
      </c>
      <c r="DI40" s="28" t="str">
        <f>IFERROR(IF($E40=1,RANK(CC40,CC:CC,1)+COUNTIF(CC$3:CC39,CC40),"-"),"-")</f>
        <v>-</v>
      </c>
      <c r="DJ40" s="28" t="str">
        <f>IFERROR(IF($E40=1,RANK(CD40,CD:CD,1)+COUNTIF(CD$3:CD39,CD40),"-"),"-")</f>
        <v>-</v>
      </c>
      <c r="DK40" s="28" t="str">
        <f>IFERROR(IF($E40=1,RANK(CE40,CE:CE,1)+COUNTIF(CE$3:CE39,CE40),"-"),"-")</f>
        <v>-</v>
      </c>
      <c r="DL40" s="28" t="str">
        <f>IFERROR(IF($E40=1,RANK(CF40,CF:CF,1)+COUNTIF(CF$3:CF39,CF40),"-"),"-")</f>
        <v>-</v>
      </c>
      <c r="DM40" s="28" t="str">
        <f>IFERROR(IF($E40=1,RANK(CG40,CG:CG,1)+COUNTIF(CG$3:CG39,CG40),"-"),"-")</f>
        <v>-</v>
      </c>
      <c r="DN40" s="6"/>
      <c r="DO40" s="28" t="str">
        <f>IFERROR(IF($E40=1,RANK(CI40,CI:CI,1)+COUNTIF(CI$4:CI40,CI40)-1,"-"),"-")</f>
        <v>-</v>
      </c>
      <c r="DP40" s="28" t="str">
        <f>IFERROR(IF($E40=1,RANK(CJ40,CJ:CJ,1)+COUNTIF(CJ$4:CJ40,CJ40)-1,"-"),"-")</f>
        <v>-</v>
      </c>
      <c r="DQ40" s="28" t="str">
        <f>IFERROR(IF($E40=1,RANK(CK40,CK:CK,1)+COUNTIF(CK$4:CK40,CK40)-1,"-"),"-")</f>
        <v>-</v>
      </c>
      <c r="DR40" s="28" t="str">
        <f>IFERROR(IF($E40=1,RANK(CL40,CL:CL,1)+COUNTIF(CL$4:CL40,CL40)-1,"-"),"-")</f>
        <v>-</v>
      </c>
      <c r="DS40" s="28" t="str">
        <f>IFERROR(IF($E40=1,RANK(CM40,CM:CM,1)+COUNTIF(CM$4:CM40,CM40)-1,"-"),"-")</f>
        <v>-</v>
      </c>
      <c r="DT40" s="28" t="str">
        <f>IFERROR(IF($E40=1,RANK(CN40,CN:CN,1)+COUNTIF(CN$4:CN40,CN40)-1,"-"),"-")</f>
        <v>-</v>
      </c>
      <c r="DU40">
        <f>$F$2+1-DV40</f>
        <v>100</v>
      </c>
      <c r="DV40" s="34">
        <f>IF($EI$4="Entrants",MIN($CS:$CS),MIN($DB:$DB))</f>
        <v>1</v>
      </c>
      <c r="DW40" s="33" t="str">
        <f>IFERROR(INDEX($A:$DD,IF($EI$4="Entrants",MATCH($DU40,$CS:$CS,0),MATCH($DU40,$DB:$DB,0)),11),"")</f>
        <v>MONACO</v>
      </c>
      <c r="DX40" s="31">
        <f>IFERROR(INDEX($A:$DD,IF($EI$4="Entrants",MATCH($DU40,$CS:$CS,0),MATCH($DU40,$DB:$DB,0)),IF($EI$4="Entrants",65,24)),"")</f>
        <v>9.4</v>
      </c>
      <c r="DY40">
        <f>DZ46+1-DZ40</f>
        <v>99</v>
      </c>
      <c r="DZ40" s="34">
        <f>IF($EI$4="Entrants",MIN($DI:$DI),MIN($DR:$DR))</f>
        <v>1</v>
      </c>
      <c r="EA40" s="33" t="str">
        <f>IFERROR(INDEX($A:$DT,IF($EI$4="Entrants",MATCH($DY40,$DI:$DI,0),MATCH($DY40,$DR:$DR,0)),11),"")</f>
        <v>TOULOUSE MATABIAU</v>
      </c>
      <c r="EB40" s="61">
        <f>IFERROR(INDEX($A:$DT,IF($EI$4="Entrants",MATCH($DY40,$DI:$DI,0),MATCH($DY40,$DR:$DR,0)),IF($EI$4="Entrants",81,52)),"")</f>
        <v>0.95</v>
      </c>
      <c r="EC40" s="32">
        <f>IFERROR(INDEX($A:$DT,IF($EI$4="Entrants",MATCH($DY40,$DI:$DI,0),MATCH($DY40,$DR:$DR,0)),IF($EI$4="Entrants",65,24)),"")</f>
        <v>8.44</v>
      </c>
      <c r="ED40" s="31" t="str">
        <f>IFERROR(IF(EB40&gt;0,"+"&amp;ROUND(EB40,2),ROUND(EB40,2)),"")</f>
        <v>+0,95</v>
      </c>
      <c r="EI40" s="68"/>
      <c r="EJ40" s="68"/>
      <c r="EU40">
        <v>7.67</v>
      </c>
      <c r="EV40">
        <v>8.2899999999999991</v>
      </c>
      <c r="EW40">
        <v>8.66</v>
      </c>
      <c r="EX40">
        <v>8.15</v>
      </c>
      <c r="EY40">
        <v>7.86</v>
      </c>
      <c r="EZ40">
        <v>7.09</v>
      </c>
      <c r="FA40">
        <v>6.31</v>
      </c>
      <c r="FB40">
        <v>6.94</v>
      </c>
      <c r="FK40">
        <v>7.36</v>
      </c>
      <c r="FL40">
        <v>8.51</v>
      </c>
      <c r="FM40">
        <v>8.9499999999999993</v>
      </c>
      <c r="FN40">
        <v>8.1</v>
      </c>
      <c r="FO40">
        <v>7.64</v>
      </c>
      <c r="FP40" t="s">
        <v>84</v>
      </c>
      <c r="FQ40">
        <v>5.58</v>
      </c>
      <c r="FR40">
        <v>6.2</v>
      </c>
    </row>
    <row r="41" spans="1:174" ht="19.5" x14ac:dyDescent="0.35">
      <c r="A41" s="9">
        <f t="shared" si="2"/>
        <v>1</v>
      </c>
      <c r="B41" s="9">
        <f t="shared" si="3"/>
        <v>1</v>
      </c>
      <c r="C41" s="9" t="str">
        <f t="shared" si="11"/>
        <v/>
      </c>
      <c r="D41" s="9">
        <f t="shared" si="4"/>
        <v>1</v>
      </c>
      <c r="E41" s="9">
        <f t="shared" si="5"/>
        <v>0</v>
      </c>
      <c r="F41" s="68" t="s">
        <v>61</v>
      </c>
      <c r="G41" s="68" t="s">
        <v>87</v>
      </c>
      <c r="H41" s="66" t="s">
        <v>82</v>
      </c>
      <c r="I41" s="66" t="s">
        <v>78</v>
      </c>
      <c r="J41" s="66">
        <v>576207</v>
      </c>
      <c r="K41" s="66" t="s">
        <v>129</v>
      </c>
      <c r="L41" s="66" t="s">
        <v>46</v>
      </c>
      <c r="M41" s="66" t="s">
        <v>47</v>
      </c>
      <c r="N41" s="65">
        <v>7.61</v>
      </c>
      <c r="O41" s="54">
        <v>8.6199999999999992</v>
      </c>
      <c r="P41" s="55">
        <v>9.0299999999999994</v>
      </c>
      <c r="Q41" s="54">
        <v>8.2799999999999994</v>
      </c>
      <c r="R41" s="65">
        <v>7.65</v>
      </c>
      <c r="S41" s="65">
        <v>7.26</v>
      </c>
      <c r="T41" s="14">
        <v>5.54</v>
      </c>
      <c r="U41" s="50">
        <v>7.1</v>
      </c>
      <c r="V41" s="30"/>
      <c r="AD41" s="65">
        <v>7.35</v>
      </c>
      <c r="AE41" s="70">
        <v>8.51</v>
      </c>
      <c r="AF41" s="70">
        <v>8.8699999999999992</v>
      </c>
      <c r="AG41" s="65">
        <v>7.88</v>
      </c>
      <c r="AH41" s="65">
        <v>7.35</v>
      </c>
      <c r="AI41" s="65">
        <v>6.84</v>
      </c>
      <c r="AJ41" s="14">
        <v>5.43</v>
      </c>
      <c r="AK41" s="50">
        <v>6.67</v>
      </c>
      <c r="AL41" s="30"/>
      <c r="AT41" s="29">
        <f t="shared" si="17"/>
        <v>0.26</v>
      </c>
      <c r="AU41" s="29">
        <f t="shared" si="17"/>
        <v>0.11</v>
      </c>
      <c r="AV41" s="29">
        <f t="shared" si="17"/>
        <v>0.16</v>
      </c>
      <c r="AW41" s="29">
        <f t="shared" si="17"/>
        <v>0.4</v>
      </c>
      <c r="AX41" s="29">
        <f t="shared" si="17"/>
        <v>0.3</v>
      </c>
      <c r="AY41" s="29">
        <f t="shared" si="17"/>
        <v>0.42</v>
      </c>
      <c r="AZ41" s="29">
        <f t="shared" si="17"/>
        <v>0.11</v>
      </c>
      <c r="BA41" s="29">
        <f t="shared" si="15"/>
        <v>0.43</v>
      </c>
      <c r="BB41" s="30"/>
      <c r="BJ41" s="29" t="str">
        <f t="shared" si="20"/>
        <v>-</v>
      </c>
      <c r="BK41" s="29" t="str">
        <f t="shared" si="20"/>
        <v>-</v>
      </c>
      <c r="BL41" s="29" t="str">
        <f t="shared" si="20"/>
        <v>-</v>
      </c>
      <c r="BM41" s="29" t="str">
        <f t="shared" si="20"/>
        <v>-</v>
      </c>
      <c r="BN41" s="29" t="str">
        <f t="shared" si="20"/>
        <v>-</v>
      </c>
      <c r="BO41" s="29" t="str">
        <f t="shared" si="8"/>
        <v>-</v>
      </c>
      <c r="BP41" s="29" t="str">
        <f t="shared" si="18"/>
        <v>-</v>
      </c>
      <c r="BQ41" s="29" t="str">
        <f t="shared" si="18"/>
        <v>-</v>
      </c>
      <c r="BR41" s="30"/>
      <c r="BZ41" s="29" t="str">
        <f t="shared" si="19"/>
        <v>-</v>
      </c>
      <c r="CA41" s="29" t="str">
        <f t="shared" si="19"/>
        <v>-</v>
      </c>
      <c r="CB41" s="29" t="str">
        <f t="shared" si="19"/>
        <v>-</v>
      </c>
      <c r="CC41" s="29" t="str">
        <f t="shared" si="19"/>
        <v>-</v>
      </c>
      <c r="CD41" s="29" t="str">
        <f t="shared" si="19"/>
        <v>-</v>
      </c>
      <c r="CE41" s="29" t="str">
        <f t="shared" si="19"/>
        <v>-</v>
      </c>
      <c r="CF41" s="29" t="str">
        <f t="shared" si="19"/>
        <v>-</v>
      </c>
      <c r="CG41" s="29" t="str">
        <f t="shared" si="16"/>
        <v>-</v>
      </c>
      <c r="CH41" s="30"/>
      <c r="CP41" s="28" t="str">
        <f>IFERROR(IF($E41=1,RANK(BJ41,BJ:BJ,1)+COUNTIF(BJ$4:BJ41,BJ41)-1,"-"),"-")</f>
        <v>-</v>
      </c>
      <c r="CQ41" s="28" t="str">
        <f>IFERROR(IF($E41=1,RANK(BK41,BK:BK,1)+COUNTIF(BK$4:BK41,BK41)-1,"-"),"-")</f>
        <v>-</v>
      </c>
      <c r="CR41" s="28" t="str">
        <f>IFERROR(IF($E41=1,RANK(BL41,BL:BL,1)+COUNTIF(BL$4:BL41,BL41)-1,"-"),"-")</f>
        <v>-</v>
      </c>
      <c r="CS41" s="28" t="str">
        <f>IFERROR(IF($E41=1,RANK(BM41,BM:BM,1)+COUNTIF(BM$4:BM41,BM41)-1,"-"),"-")</f>
        <v>-</v>
      </c>
      <c r="CT41" s="28" t="str">
        <f>IFERROR(IF($E41=1,RANK(BN41,BN:BN,1)+COUNTIF(BN$4:BN41,BN41)-1,"-"),"-")</f>
        <v>-</v>
      </c>
      <c r="CU41" s="28" t="str">
        <f>IFERROR(IF($E41=1,RANK(BO41,BO:BO,1)+COUNTIF(BO$4:BO41,BO41)-1,"-"),"-")</f>
        <v>-</v>
      </c>
      <c r="CV41" s="28" t="str">
        <f>IFERROR(IF($E41=1,RANK(BP41,BP:BP,1)+COUNTIF(BP$4:BP41,BP41)-1,"-"),"-")</f>
        <v>-</v>
      </c>
      <c r="CW41" s="28" t="str">
        <f>IFERROR(IF($E41=1,RANK(BQ41,BQ:BQ,1)+COUNTIF(BQ$4:BQ41,BQ41)-1,"-"),"-")</f>
        <v>-</v>
      </c>
      <c r="CX41" s="30"/>
      <c r="DF41" s="28" t="str">
        <f>IFERROR(IF($E41=1,RANK(BZ41,BZ:BZ,1)+COUNTIF(BZ$3:BZ40,BZ41),"-"),"-")</f>
        <v>-</v>
      </c>
      <c r="DG41" s="28" t="str">
        <f>IFERROR(IF($E41=1,RANK(CA41,CA:CA,1)+COUNTIF(CA$3:CA40,CA41),"-"),"-")</f>
        <v>-</v>
      </c>
      <c r="DH41" s="28" t="str">
        <f>IFERROR(IF($E41=1,RANK(CB41,CB:CB,1)+COUNTIF(CB$3:CB40,CB41),"-"),"-")</f>
        <v>-</v>
      </c>
      <c r="DI41" s="28" t="str">
        <f>IFERROR(IF($E41=1,RANK(CC41,CC:CC,1)+COUNTIF(CC$3:CC40,CC41),"-"),"-")</f>
        <v>-</v>
      </c>
      <c r="DJ41" s="28" t="str">
        <f>IFERROR(IF($E41=1,RANK(CD41,CD:CD,1)+COUNTIF(CD$3:CD40,CD41),"-"),"-")</f>
        <v>-</v>
      </c>
      <c r="DK41" s="28" t="str">
        <f>IFERROR(IF($E41=1,RANK(CE41,CE:CE,1)+COUNTIF(CE$3:CE40,CE41),"-"),"-")</f>
        <v>-</v>
      </c>
      <c r="DL41" s="28" t="str">
        <f>IFERROR(IF($E41=1,RANK(CF41,CF:CF,1)+COUNTIF(CF$3:CF40,CF41),"-"),"-")</f>
        <v>-</v>
      </c>
      <c r="DM41" s="28" t="str">
        <f>IFERROR(IF($E41=1,RANK(CG41,CG:CG,1)+COUNTIF(CG$3:CG40,CG41),"-"),"-")</f>
        <v>-</v>
      </c>
      <c r="DN41" s="6"/>
      <c r="DO41" s="28" t="str">
        <f>IFERROR(IF($E41=1,RANK(CI41,CI:CI,1)+COUNTIF(CI$4:CI41,CI41)-1,"-"),"-")</f>
        <v>-</v>
      </c>
      <c r="DP41" s="28" t="str">
        <f>IFERROR(IF($E41=1,RANK(CJ41,CJ:CJ,1)+COUNTIF(CJ$4:CJ41,CJ41)-1,"-"),"-")</f>
        <v>-</v>
      </c>
      <c r="DQ41" s="28" t="str">
        <f>IFERROR(IF($E41=1,RANK(CK41,CK:CK,1)+COUNTIF(CK$4:CK41,CK41)-1,"-"),"-")</f>
        <v>-</v>
      </c>
      <c r="DR41" s="28" t="str">
        <f>IFERROR(IF($E41=1,RANK(CL41,CL:CL,1)+COUNTIF(CL$4:CL41,CL41)-1,"-"),"-")</f>
        <v>-</v>
      </c>
      <c r="DS41" s="28" t="str">
        <f>IFERROR(IF($E41=1,RANK(CM41,CM:CM,1)+COUNTIF(CM$4:CM41,CM41)-1,"-"),"-")</f>
        <v>-</v>
      </c>
      <c r="DT41" s="28" t="str">
        <f>IFERROR(IF($E41=1,RANK(CN41,CN:CN,1)+COUNTIF(CN$4:CN41,CN41)-1,"-"),"-")</f>
        <v>-</v>
      </c>
      <c r="DU41">
        <f>DU40-1</f>
        <v>99</v>
      </c>
      <c r="DV41" s="34">
        <f>DV40+1</f>
        <v>2</v>
      </c>
      <c r="DW41" s="33" t="str">
        <f>IFERROR(INDEX($A:$DD,IF($EI$4="Entrants",MATCH($DU41,$CS:$CS,0),MATCH($DU41,$DB:$DB,0)),11),"")</f>
        <v>NIMES PONT DU GARD</v>
      </c>
      <c r="DX41" s="31">
        <f>IFERROR(INDEX($A:$DD,IF($EI$4="Entrants",MATCH($DU41,$CS:$CS,0),MATCH($DU41,$DB:$DB,0)),IF($EI$4="Entrants",65,24)),"")</f>
        <v>9.36</v>
      </c>
      <c r="DY41">
        <f>DY40-1</f>
        <v>98</v>
      </c>
      <c r="DZ41" s="34">
        <f>MAX(DZ40+1,0)</f>
        <v>2</v>
      </c>
      <c r="EA41" s="33" t="str">
        <f>IFERROR(INDEX($A:$DT,IF($EI$4="Entrants",MATCH($DY41,$DI:$DI,0),MATCH($DY41,$DR:$DR,0)),11),"")</f>
        <v>PAU</v>
      </c>
      <c r="EB41" s="61">
        <f>IFERROR(INDEX($A:$DT,IF($EI$4="Entrants",MATCH($DY41,$DI:$DI,0),MATCH($DY41,$DR:$DR,0)),IF($EI$4="Entrants",81,52)),"")</f>
        <v>0.61</v>
      </c>
      <c r="EC41" s="32">
        <f>IFERROR(INDEX($A:$DT,IF($EI$4="Entrants",MATCH($DY41,$DI:$DI,0),MATCH($DY41,$DR:$DR,0)),IF($EI$4="Entrants",65,24)),"")</f>
        <v>8.9600000000000009</v>
      </c>
      <c r="ED41" s="31" t="str">
        <f>IFERROR(IF(EB41&gt;0,"+"&amp;ROUND(EB41,2),ROUND(EB41,2)),"")</f>
        <v>+0,61</v>
      </c>
      <c r="EI41" s="68"/>
      <c r="EJ41" s="68"/>
      <c r="EU41">
        <v>8.27</v>
      </c>
      <c r="EV41">
        <v>8.68</v>
      </c>
      <c r="EW41">
        <v>9.1300000000000008</v>
      </c>
      <c r="EX41">
        <v>8.9</v>
      </c>
      <c r="EY41">
        <v>7.93</v>
      </c>
      <c r="EZ41">
        <v>7.68</v>
      </c>
      <c r="FA41">
        <v>6.33</v>
      </c>
      <c r="FB41">
        <v>7.52</v>
      </c>
      <c r="FK41" t="s">
        <v>84</v>
      </c>
      <c r="FL41" t="s">
        <v>84</v>
      </c>
      <c r="FM41" t="s">
        <v>84</v>
      </c>
      <c r="FN41" t="s">
        <v>84</v>
      </c>
      <c r="FO41" t="s">
        <v>84</v>
      </c>
      <c r="FP41" t="s">
        <v>84</v>
      </c>
      <c r="FQ41" t="s">
        <v>84</v>
      </c>
      <c r="FR41" t="s">
        <v>84</v>
      </c>
    </row>
    <row r="42" spans="1:174" ht="19.5" x14ac:dyDescent="0.35">
      <c r="A42" s="9">
        <f t="shared" si="2"/>
        <v>1</v>
      </c>
      <c r="B42" s="9">
        <f t="shared" si="3"/>
        <v>1</v>
      </c>
      <c r="C42" s="9">
        <f t="shared" si="11"/>
        <v>1</v>
      </c>
      <c r="D42" s="9">
        <f t="shared" si="4"/>
        <v>1</v>
      </c>
      <c r="E42" s="9">
        <f t="shared" si="5"/>
        <v>1</v>
      </c>
      <c r="F42" s="68" t="s">
        <v>61</v>
      </c>
      <c r="G42" s="68" t="s">
        <v>85</v>
      </c>
      <c r="H42" s="7">
        <v>1</v>
      </c>
      <c r="I42" s="66" t="s">
        <v>78</v>
      </c>
      <c r="J42" s="66">
        <v>474007</v>
      </c>
      <c r="K42" s="66" t="s">
        <v>130</v>
      </c>
      <c r="L42" s="66" t="s">
        <v>46</v>
      </c>
      <c r="M42" s="66" t="s">
        <v>47</v>
      </c>
      <c r="N42" s="65">
        <v>7.99</v>
      </c>
      <c r="O42" s="54">
        <v>8.61</v>
      </c>
      <c r="P42" s="54">
        <v>8.6999999999999993</v>
      </c>
      <c r="Q42" s="54">
        <v>8.5299999999999994</v>
      </c>
      <c r="R42" s="54">
        <v>8.15</v>
      </c>
      <c r="S42" s="65">
        <v>7.7</v>
      </c>
      <c r="T42" s="50">
        <v>6.94</v>
      </c>
      <c r="U42" s="50">
        <v>6.98</v>
      </c>
      <c r="V42" s="30"/>
      <c r="AD42" s="65">
        <v>8.25</v>
      </c>
      <c r="AE42" s="70">
        <v>8.9700000000000006</v>
      </c>
      <c r="AF42" s="72">
        <v>9.1300000000000008</v>
      </c>
      <c r="AG42" s="70">
        <v>8.6999999999999993</v>
      </c>
      <c r="AH42" s="70">
        <v>8.3800000000000008</v>
      </c>
      <c r="AI42" s="65">
        <v>7.93</v>
      </c>
      <c r="AJ42" s="50">
        <v>7.03</v>
      </c>
      <c r="AK42" s="50">
        <v>7.3</v>
      </c>
      <c r="AL42" s="30"/>
      <c r="AT42" s="29">
        <f t="shared" si="17"/>
        <v>-0.26</v>
      </c>
      <c r="AU42" s="29">
        <f t="shared" si="17"/>
        <v>-0.36</v>
      </c>
      <c r="AV42" s="29">
        <f t="shared" si="17"/>
        <v>-0.43</v>
      </c>
      <c r="AW42" s="29">
        <f t="shared" si="17"/>
        <v>-0.17</v>
      </c>
      <c r="AX42" s="29">
        <f t="shared" si="17"/>
        <v>-0.23</v>
      </c>
      <c r="AY42" s="29">
        <f t="shared" si="17"/>
        <v>-0.23</v>
      </c>
      <c r="AZ42" s="29">
        <f t="shared" si="17"/>
        <v>-0.09</v>
      </c>
      <c r="BA42" s="29">
        <f t="shared" si="15"/>
        <v>-0.32</v>
      </c>
      <c r="BB42" s="30"/>
      <c r="BJ42" s="29">
        <f t="shared" si="20"/>
        <v>7.99</v>
      </c>
      <c r="BK42" s="29">
        <f t="shared" si="20"/>
        <v>8.61</v>
      </c>
      <c r="BL42" s="29">
        <f t="shared" si="20"/>
        <v>8.6999999999999993</v>
      </c>
      <c r="BM42" s="29">
        <f t="shared" si="20"/>
        <v>8.5299999999999994</v>
      </c>
      <c r="BN42" s="29">
        <f t="shared" si="20"/>
        <v>8.15</v>
      </c>
      <c r="BO42" s="29">
        <f t="shared" si="8"/>
        <v>7.7</v>
      </c>
      <c r="BP42" s="29">
        <f t="shared" si="18"/>
        <v>6.94</v>
      </c>
      <c r="BQ42" s="29">
        <f t="shared" si="18"/>
        <v>6.98</v>
      </c>
      <c r="BR42" s="30"/>
      <c r="BZ42" s="29">
        <f t="shared" si="19"/>
        <v>-0.26</v>
      </c>
      <c r="CA42" s="29">
        <f t="shared" si="19"/>
        <v>-0.36</v>
      </c>
      <c r="CB42" s="29">
        <f t="shared" si="19"/>
        <v>-0.43</v>
      </c>
      <c r="CC42" s="29">
        <f t="shared" si="19"/>
        <v>-0.17</v>
      </c>
      <c r="CD42" s="29">
        <f t="shared" si="19"/>
        <v>-0.23</v>
      </c>
      <c r="CE42" s="29">
        <f t="shared" si="19"/>
        <v>-0.23</v>
      </c>
      <c r="CF42" s="29">
        <f t="shared" si="19"/>
        <v>-0.09</v>
      </c>
      <c r="CG42" s="29">
        <f t="shared" si="16"/>
        <v>-0.32</v>
      </c>
      <c r="CH42" s="30"/>
      <c r="CP42" s="28">
        <f>IFERROR(IF($E42=1,RANK(BJ42,BJ:BJ,1)+COUNTIF(BJ$4:BJ42,BJ42)-1,"-"),"-")</f>
        <v>58</v>
      </c>
      <c r="CQ42" s="28">
        <f>IFERROR(IF($E42=1,RANK(BK42,BK:BK,1)+COUNTIF(BK$4:BK42,BK42)-1,"-"),"-")</f>
        <v>67</v>
      </c>
      <c r="CR42" s="28">
        <f>IFERROR(IF($E42=1,RANK(BL42,BL:BL,1)+COUNTIF(BL$4:BL42,BL42)-1,"-"),"-")</f>
        <v>32</v>
      </c>
      <c r="CS42" s="28">
        <f>IFERROR(IF($E42=1,RANK(BM42,BM:BM,1)+COUNTIF(BM$4:BM42,BM42)-1,"-"),"-")</f>
        <v>62</v>
      </c>
      <c r="CT42" s="28">
        <f>IFERROR(IF($E42=1,RANK(BN42,BN:BN,1)+COUNTIF(BN$4:BN42,BN42)-1,"-"),"-")</f>
        <v>57</v>
      </c>
      <c r="CU42" s="28">
        <f>IFERROR(IF($E42=1,RANK(BO42,BO:BO,1)+COUNTIF(BO$4:BO42,BO42)-1,"-"),"-")</f>
        <v>64</v>
      </c>
      <c r="CV42" s="28">
        <f>IFERROR(IF($E42=1,RANK(BP42,BP:BP,1)+COUNTIF(BP$4:BP42,BP42)-1,"-"),"-")</f>
        <v>67</v>
      </c>
      <c r="CW42" s="28">
        <f>IFERROR(IF($E42=1,RANK(BQ42,BQ:BQ,1)+COUNTIF(BQ$4:BQ42,BQ42)-1,"-"),"-")</f>
        <v>34</v>
      </c>
      <c r="CX42" s="30"/>
      <c r="DF42" s="28">
        <f>IFERROR(IF($E42=1,RANK(BZ42,BZ:BZ,1)+COUNTIF(BZ$3:BZ41,BZ42),"-"),"-")</f>
        <v>8</v>
      </c>
      <c r="DG42" s="28">
        <f>IFERROR(IF($E42=1,RANK(CA42,CA:CA,1)+COUNTIF(CA$3:CA41,CA42),"-"),"-")</f>
        <v>3</v>
      </c>
      <c r="DH42" s="28">
        <f>IFERROR(IF($E42=1,RANK(CB42,CB:CB,1)+COUNTIF(CB$3:CB41,CB42),"-"),"-")</f>
        <v>4</v>
      </c>
      <c r="DI42" s="28">
        <f>IFERROR(IF($E42=1,RANK(CC42,CC:CC,1)+COUNTIF(CC$3:CC41,CC42),"-"),"-")</f>
        <v>17</v>
      </c>
      <c r="DJ42" s="28">
        <f>IFERROR(IF($E42=1,RANK(CD42,CD:CD,1)+COUNTIF(CD$3:CD41,CD42),"-"),"-")</f>
        <v>14</v>
      </c>
      <c r="DK42" s="28">
        <f>IFERROR(IF($E42=1,RANK(CE42,CE:CE,1)+COUNTIF(CE$3:CE41,CE42),"-"),"-")</f>
        <v>17</v>
      </c>
      <c r="DL42" s="28">
        <f>IFERROR(IF($E42=1,RANK(CF42,CF:CF,1)+COUNTIF(CF$3:CF41,CF42),"-"),"-")</f>
        <v>33</v>
      </c>
      <c r="DM42" s="28">
        <f>IFERROR(IF($E42=1,RANK(CG42,CG:CG,1)+COUNTIF(CG$3:CG41,CG42),"-"),"-")</f>
        <v>11</v>
      </c>
      <c r="DN42" s="6"/>
      <c r="DO42" s="28" t="str">
        <f>IFERROR(IF($E42=1,RANK(CI42,CI:CI,1)+COUNTIF(CI$4:CI42,CI42)-1,"-"),"-")</f>
        <v>-</v>
      </c>
      <c r="DP42" s="28" t="str">
        <f>IFERROR(IF($E42=1,RANK(CJ42,CJ:CJ,1)+COUNTIF(CJ$4:CJ42,CJ42)-1,"-"),"-")</f>
        <v>-</v>
      </c>
      <c r="DQ42" s="28" t="str">
        <f>IFERROR(IF($E42=1,RANK(CK42,CK:CK,1)+COUNTIF(CK$4:CK42,CK42)-1,"-"),"-")</f>
        <v>-</v>
      </c>
      <c r="DR42" s="28" t="str">
        <f>IFERROR(IF($E42=1,RANK(CL42,CL:CL,1)+COUNTIF(CL$4:CL42,CL42)-1,"-"),"-")</f>
        <v>-</v>
      </c>
      <c r="DS42" s="28" t="str">
        <f>IFERROR(IF($E42=1,RANK(CM42,CM:CM,1)+COUNTIF(CM$4:CM42,CM42)-1,"-"),"-")</f>
        <v>-</v>
      </c>
      <c r="DT42" s="28" t="str">
        <f>IFERROR(IF($E42=1,RANK(CN42,CN:CN,1)+COUNTIF(CN$4:CN42,CN42)-1,"-"),"-")</f>
        <v>-</v>
      </c>
      <c r="DU42">
        <f>DU41-1</f>
        <v>98</v>
      </c>
      <c r="DV42" s="34">
        <f>DV41+1</f>
        <v>3</v>
      </c>
      <c r="DW42" s="33" t="str">
        <f>IFERROR(INDEX($A:$DD,IF($EI$4="Entrants",MATCH($DU42,$CS:$CS,0),MATCH($DU42,$DB:$DB,0)),11),"")</f>
        <v>BESANCON FRANCHE COMTE TGV</v>
      </c>
      <c r="DX42" s="31">
        <f>IFERROR(INDEX($A:$DD,IF($EI$4="Entrants",MATCH($DU42,$CS:$CS,0),MATCH($DU42,$DB:$DB,0)),IF($EI$4="Entrants",65,24)),"")</f>
        <v>9.31</v>
      </c>
      <c r="DY42">
        <f>DY41-1</f>
        <v>97</v>
      </c>
      <c r="DZ42" s="34">
        <f>MAX(DZ41+1,0)</f>
        <v>3</v>
      </c>
      <c r="EA42" s="33" t="str">
        <f>IFERROR(INDEX($A:$DT,IF($EI$4="Entrants",MATCH($DY42,$DI:$DI,0),MATCH($DY42,$DR:$DR,0)),11),"")</f>
        <v>DIJON VILLE</v>
      </c>
      <c r="EB42" s="61">
        <f>IFERROR(INDEX($A:$DT,IF($EI$4="Entrants",MATCH($DY42,$DI:$DI,0),MATCH($DY42,$DR:$DR,0)),IF($EI$4="Entrants",81,52)),"")</f>
        <v>0.59</v>
      </c>
      <c r="EC42" s="32">
        <f>IFERROR(INDEX($A:$DT,IF($EI$4="Entrants",MATCH($DY42,$DI:$DI,0),MATCH($DY42,$DR:$DR,0)),IF($EI$4="Entrants",65,24)),"")</f>
        <v>8.7899999999999991</v>
      </c>
      <c r="ED42" s="31" t="str">
        <f>IFERROR(IF(EB42&gt;0,"+"&amp;ROUND(EB42,2),ROUND(EB42,2)),"")</f>
        <v>+0,59</v>
      </c>
      <c r="EI42" s="68"/>
      <c r="EJ42" s="68"/>
      <c r="EU42">
        <v>8.1300000000000008</v>
      </c>
      <c r="EV42">
        <v>8.75</v>
      </c>
      <c r="EW42">
        <v>8.82</v>
      </c>
      <c r="EX42">
        <v>9.06</v>
      </c>
      <c r="EY42">
        <v>7.95</v>
      </c>
      <c r="EZ42">
        <v>5.75</v>
      </c>
      <c r="FA42">
        <v>5.21</v>
      </c>
      <c r="FB42">
        <v>5.64</v>
      </c>
      <c r="FK42" t="s">
        <v>84</v>
      </c>
      <c r="FL42" t="s">
        <v>84</v>
      </c>
      <c r="FM42" t="s">
        <v>84</v>
      </c>
      <c r="FN42" t="s">
        <v>84</v>
      </c>
      <c r="FO42" t="s">
        <v>84</v>
      </c>
      <c r="FP42" t="s">
        <v>84</v>
      </c>
      <c r="FQ42" t="s">
        <v>84</v>
      </c>
      <c r="FR42" t="s">
        <v>84</v>
      </c>
    </row>
    <row r="43" spans="1:174" ht="19.5" x14ac:dyDescent="0.35">
      <c r="A43" s="9">
        <f t="shared" si="2"/>
        <v>1</v>
      </c>
      <c r="B43" s="9">
        <f t="shared" si="3"/>
        <v>1</v>
      </c>
      <c r="C43" s="9" t="str">
        <f t="shared" si="11"/>
        <v/>
      </c>
      <c r="D43" s="9">
        <f t="shared" si="4"/>
        <v>1</v>
      </c>
      <c r="E43" s="9">
        <f t="shared" si="5"/>
        <v>0</v>
      </c>
      <c r="F43" s="68" t="s">
        <v>61</v>
      </c>
      <c r="G43" s="68" t="s">
        <v>87</v>
      </c>
      <c r="H43" s="66" t="s">
        <v>82</v>
      </c>
      <c r="I43" s="66" t="s">
        <v>78</v>
      </c>
      <c r="J43" s="66">
        <v>394007</v>
      </c>
      <c r="K43" s="66" t="s">
        <v>131</v>
      </c>
      <c r="L43" s="66" t="s">
        <v>46</v>
      </c>
      <c r="M43" s="66" t="s">
        <v>47</v>
      </c>
      <c r="N43" s="54">
        <v>8.01</v>
      </c>
      <c r="O43" s="54">
        <v>8.67</v>
      </c>
      <c r="P43" s="54">
        <v>8.8800000000000008</v>
      </c>
      <c r="Q43" s="54">
        <v>8.11</v>
      </c>
      <c r="R43" s="54">
        <v>8.19</v>
      </c>
      <c r="S43" s="65">
        <v>7.41</v>
      </c>
      <c r="T43" s="50">
        <v>6.97</v>
      </c>
      <c r="U43" s="50">
        <v>7.41</v>
      </c>
      <c r="V43" s="30"/>
      <c r="AD43" s="65">
        <v>7.61</v>
      </c>
      <c r="AE43" s="70">
        <v>8.18</v>
      </c>
      <c r="AF43" s="70">
        <v>8.33</v>
      </c>
      <c r="AG43" s="70">
        <v>8.1</v>
      </c>
      <c r="AH43" s="65">
        <v>7.88</v>
      </c>
      <c r="AI43" s="65">
        <v>7.02</v>
      </c>
      <c r="AJ43" s="14">
        <v>5.83</v>
      </c>
      <c r="AK43" s="50">
        <v>7.06</v>
      </c>
      <c r="AL43" s="30"/>
      <c r="AT43" s="29">
        <f t="shared" si="17"/>
        <v>0.4</v>
      </c>
      <c r="AU43" s="29">
        <f t="shared" si="17"/>
        <v>0.49</v>
      </c>
      <c r="AV43" s="29">
        <f t="shared" si="17"/>
        <v>0.55000000000000004</v>
      </c>
      <c r="AW43" s="29">
        <f t="shared" si="17"/>
        <v>0.01</v>
      </c>
      <c r="AX43" s="29">
        <f t="shared" si="17"/>
        <v>0.31</v>
      </c>
      <c r="AY43" s="29">
        <f t="shared" si="17"/>
        <v>0.39</v>
      </c>
      <c r="AZ43" s="29">
        <f t="shared" si="17"/>
        <v>1.1399999999999999</v>
      </c>
      <c r="BA43" s="29">
        <f t="shared" si="15"/>
        <v>0.35</v>
      </c>
      <c r="BB43" s="30"/>
      <c r="BJ43" s="29" t="str">
        <f t="shared" si="20"/>
        <v>-</v>
      </c>
      <c r="BK43" s="29" t="str">
        <f t="shared" si="20"/>
        <v>-</v>
      </c>
      <c r="BL43" s="29" t="str">
        <f t="shared" si="20"/>
        <v>-</v>
      </c>
      <c r="BM43" s="29" t="str">
        <f t="shared" si="20"/>
        <v>-</v>
      </c>
      <c r="BN43" s="29" t="str">
        <f t="shared" si="20"/>
        <v>-</v>
      </c>
      <c r="BO43" s="29" t="str">
        <f t="shared" si="8"/>
        <v>-</v>
      </c>
      <c r="BP43" s="29" t="str">
        <f t="shared" si="18"/>
        <v>-</v>
      </c>
      <c r="BQ43" s="29" t="str">
        <f t="shared" si="18"/>
        <v>-</v>
      </c>
      <c r="BR43" s="30"/>
      <c r="BZ43" s="29" t="str">
        <f t="shared" si="19"/>
        <v>-</v>
      </c>
      <c r="CA43" s="29" t="str">
        <f t="shared" si="19"/>
        <v>-</v>
      </c>
      <c r="CB43" s="29" t="str">
        <f t="shared" si="19"/>
        <v>-</v>
      </c>
      <c r="CC43" s="29" t="str">
        <f t="shared" si="19"/>
        <v>-</v>
      </c>
      <c r="CD43" s="29" t="str">
        <f t="shared" si="19"/>
        <v>-</v>
      </c>
      <c r="CE43" s="29" t="str">
        <f t="shared" si="19"/>
        <v>-</v>
      </c>
      <c r="CF43" s="29" t="str">
        <f t="shared" si="19"/>
        <v>-</v>
      </c>
      <c r="CG43" s="29" t="str">
        <f t="shared" si="16"/>
        <v>-</v>
      </c>
      <c r="CH43" s="30"/>
      <c r="CP43" s="28" t="str">
        <f>IFERROR(IF($E43=1,RANK(BJ43,BJ:BJ,1)+COUNTIF(BJ$4:BJ43,BJ43)-1,"-"),"-")</f>
        <v>-</v>
      </c>
      <c r="CQ43" s="28" t="str">
        <f>IFERROR(IF($E43=1,RANK(BK43,BK:BK,1)+COUNTIF(BK$4:BK43,BK43)-1,"-"),"-")</f>
        <v>-</v>
      </c>
      <c r="CR43" s="28" t="str">
        <f>IFERROR(IF($E43=1,RANK(BL43,BL:BL,1)+COUNTIF(BL$4:BL43,BL43)-1,"-"),"-")</f>
        <v>-</v>
      </c>
      <c r="CS43" s="28" t="str">
        <f>IFERROR(IF($E43=1,RANK(BM43,BM:BM,1)+COUNTIF(BM$4:BM43,BM43)-1,"-"),"-")</f>
        <v>-</v>
      </c>
      <c r="CT43" s="28" t="str">
        <f>IFERROR(IF($E43=1,RANK(BN43,BN:BN,1)+COUNTIF(BN$4:BN43,BN43)-1,"-"),"-")</f>
        <v>-</v>
      </c>
      <c r="CU43" s="28" t="str">
        <f>IFERROR(IF($E43=1,RANK(BO43,BO:BO,1)+COUNTIF(BO$4:BO43,BO43)-1,"-"),"-")</f>
        <v>-</v>
      </c>
      <c r="CV43" s="28" t="str">
        <f>IFERROR(IF($E43=1,RANK(BP43,BP:BP,1)+COUNTIF(BP$4:BP43,BP43)-1,"-"),"-")</f>
        <v>-</v>
      </c>
      <c r="CW43" s="28" t="str">
        <f>IFERROR(IF($E43=1,RANK(BQ43,BQ:BQ,1)+COUNTIF(BQ$4:BQ43,BQ43)-1,"-"),"-")</f>
        <v>-</v>
      </c>
      <c r="CX43" s="30"/>
      <c r="DF43" s="28" t="str">
        <f>IFERROR(IF($E43=1,RANK(BZ43,BZ:BZ,1)+COUNTIF(BZ$3:BZ42,BZ43),"-"),"-")</f>
        <v>-</v>
      </c>
      <c r="DG43" s="28" t="str">
        <f>IFERROR(IF($E43=1,RANK(CA43,CA:CA,1)+COUNTIF(CA$3:CA42,CA43),"-"),"-")</f>
        <v>-</v>
      </c>
      <c r="DH43" s="28" t="str">
        <f>IFERROR(IF($E43=1,RANK(CB43,CB:CB,1)+COUNTIF(CB$3:CB42,CB43),"-"),"-")</f>
        <v>-</v>
      </c>
      <c r="DI43" s="28" t="str">
        <f>IFERROR(IF($E43=1,RANK(CC43,CC:CC,1)+COUNTIF(CC$3:CC42,CC43),"-"),"-")</f>
        <v>-</v>
      </c>
      <c r="DJ43" s="28" t="str">
        <f>IFERROR(IF($E43=1,RANK(CD43,CD:CD,1)+COUNTIF(CD$3:CD42,CD43),"-"),"-")</f>
        <v>-</v>
      </c>
      <c r="DK43" s="28" t="str">
        <f>IFERROR(IF($E43=1,RANK(CE43,CE:CE,1)+COUNTIF(CE$3:CE42,CE43),"-"),"-")</f>
        <v>-</v>
      </c>
      <c r="DL43" s="28" t="str">
        <f>IFERROR(IF($E43=1,RANK(CF43,CF:CF,1)+COUNTIF(CF$3:CF42,CF43),"-"),"-")</f>
        <v>-</v>
      </c>
      <c r="DM43" s="28" t="str">
        <f>IFERROR(IF($E43=1,RANK(CG43,CG:CG,1)+COUNTIF(CG$3:CG42,CG43),"-"),"-")</f>
        <v>-</v>
      </c>
      <c r="DN43" s="6"/>
      <c r="DO43" s="28" t="str">
        <f>IFERROR(IF($E43=1,RANK(CI43,CI:CI,1)+COUNTIF(CI$4:CI43,CI43)-1,"-"),"-")</f>
        <v>-</v>
      </c>
      <c r="DP43" s="28" t="str">
        <f>IFERROR(IF($E43=1,RANK(CJ43,CJ:CJ,1)+COUNTIF(CJ$4:CJ43,CJ43)-1,"-"),"-")</f>
        <v>-</v>
      </c>
      <c r="DQ43" s="28" t="str">
        <f>IFERROR(IF($E43=1,RANK(CK43,CK:CK,1)+COUNTIF(CK$4:CK43,CK43)-1,"-"),"-")</f>
        <v>-</v>
      </c>
      <c r="DR43" s="28" t="str">
        <f>IFERROR(IF($E43=1,RANK(CL43,CL:CL,1)+COUNTIF(CL$4:CL43,CL43)-1,"-"),"-")</f>
        <v>-</v>
      </c>
      <c r="DS43" s="28" t="str">
        <f>IFERROR(IF($E43=1,RANK(CM43,CM:CM,1)+COUNTIF(CM$4:CM43,CM43)-1,"-"),"-")</f>
        <v>-</v>
      </c>
      <c r="DT43" s="28" t="str">
        <f>IFERROR(IF($E43=1,RANK(CN43,CN:CN,1)+COUNTIF(CN$4:CN43,CN43)-1,"-"),"-")</f>
        <v>-</v>
      </c>
      <c r="DU43">
        <f>DU42-1</f>
        <v>97</v>
      </c>
      <c r="DV43" s="34">
        <f>DV42+1</f>
        <v>4</v>
      </c>
      <c r="DW43" s="33" t="str">
        <f>IFERROR(INDEX($A:$DD,IF($EI$4="Entrants",MATCH($DU43,$CS:$CS,0),MATCH($DU43,$DB:$DB,0)),11),"")</f>
        <v>MEUSE TGV</v>
      </c>
      <c r="DX43" s="31">
        <f>IFERROR(INDEX($A:$DD,IF($EI$4="Entrants",MATCH($DU43,$CS:$CS,0),MATCH($DU43,$DB:$DB,0)),IF($EI$4="Entrants",65,24)),"")</f>
        <v>9.19</v>
      </c>
      <c r="DY43">
        <f>DY42-1</f>
        <v>96</v>
      </c>
      <c r="DZ43" s="34">
        <f>MAX(DZ42+1,0)</f>
        <v>4</v>
      </c>
      <c r="EA43" s="33" t="str">
        <f>IFERROR(INDEX($A:$DT,IF($EI$4="Entrants",MATCH($DY43,$DI:$DI,0),MATCH($DY43,$DR:$DR,0)),11),"")</f>
        <v>SENS</v>
      </c>
      <c r="EB43" s="61">
        <f>IFERROR(INDEX($A:$DT,IF($EI$4="Entrants",MATCH($DY43,$DI:$DI,0),MATCH($DY43,$DR:$DR,0)),IF($EI$4="Entrants",81,52)),"")</f>
        <v>0.52</v>
      </c>
      <c r="EC43" s="32">
        <f>IFERROR(INDEX($A:$DT,IF($EI$4="Entrants",MATCH($DY43,$DI:$DI,0),MATCH($DY43,$DR:$DR,0)),IF($EI$4="Entrants",65,24)),"")</f>
        <v>8.08</v>
      </c>
      <c r="ED43" s="31" t="str">
        <f>IFERROR(IF(EB43&gt;0,"+"&amp;ROUND(EB43,2),ROUND(EB43,2)),"")</f>
        <v>+0,52</v>
      </c>
      <c r="EI43" s="3"/>
      <c r="EJ43" s="3"/>
      <c r="EU43">
        <v>7.35</v>
      </c>
      <c r="EV43">
        <v>8.2899999999999991</v>
      </c>
      <c r="EW43">
        <v>8.4499999999999993</v>
      </c>
      <c r="EX43">
        <v>8.3000000000000007</v>
      </c>
      <c r="EY43">
        <v>7.64</v>
      </c>
      <c r="EZ43">
        <v>5.97</v>
      </c>
      <c r="FA43">
        <v>5.19</v>
      </c>
      <c r="FB43">
        <v>5.97</v>
      </c>
      <c r="FK43" t="s">
        <v>84</v>
      </c>
      <c r="FL43" t="s">
        <v>84</v>
      </c>
      <c r="FM43" t="s">
        <v>84</v>
      </c>
      <c r="FN43" t="s">
        <v>84</v>
      </c>
      <c r="FO43" t="s">
        <v>84</v>
      </c>
      <c r="FP43" t="s">
        <v>84</v>
      </c>
      <c r="FQ43" t="s">
        <v>84</v>
      </c>
      <c r="FR43" t="s">
        <v>84</v>
      </c>
    </row>
    <row r="44" spans="1:174" ht="19.5" x14ac:dyDescent="0.35">
      <c r="A44" s="9">
        <f t="shared" si="2"/>
        <v>1</v>
      </c>
      <c r="B44" s="9">
        <f t="shared" si="3"/>
        <v>1</v>
      </c>
      <c r="C44" s="9" t="str">
        <f t="shared" si="11"/>
        <v/>
      </c>
      <c r="D44" s="9">
        <f t="shared" si="4"/>
        <v>1</v>
      </c>
      <c r="E44" s="9">
        <f t="shared" si="5"/>
        <v>0</v>
      </c>
      <c r="F44" s="68" t="s">
        <v>61</v>
      </c>
      <c r="G44" s="68" t="s">
        <v>87</v>
      </c>
      <c r="H44" s="66" t="s">
        <v>82</v>
      </c>
      <c r="I44" s="66" t="s">
        <v>78</v>
      </c>
      <c r="J44" s="66">
        <v>597005</v>
      </c>
      <c r="K44" s="66" t="s">
        <v>132</v>
      </c>
      <c r="L44" s="66" t="s">
        <v>46</v>
      </c>
      <c r="M44" s="66" t="s">
        <v>47</v>
      </c>
      <c r="N44" s="54">
        <v>8.07</v>
      </c>
      <c r="O44" s="54">
        <v>8.67</v>
      </c>
      <c r="P44" s="55">
        <v>9.1</v>
      </c>
      <c r="Q44" s="54">
        <v>8.85</v>
      </c>
      <c r="R44" s="54">
        <v>8.25</v>
      </c>
      <c r="S44" s="65">
        <v>7.41</v>
      </c>
      <c r="T44" s="50">
        <v>6.24</v>
      </c>
      <c r="U44" s="50">
        <v>7.57</v>
      </c>
      <c r="V44" s="30"/>
      <c r="AD44" s="70">
        <v>8.02</v>
      </c>
      <c r="AE44" s="70">
        <v>8.6</v>
      </c>
      <c r="AF44" s="70">
        <v>8.98</v>
      </c>
      <c r="AG44" s="70">
        <v>8.56</v>
      </c>
      <c r="AH44" s="70">
        <v>8.06</v>
      </c>
      <c r="AI44" s="65">
        <v>7.76</v>
      </c>
      <c r="AJ44" s="50">
        <v>6.27</v>
      </c>
      <c r="AK44" s="50">
        <v>7.26</v>
      </c>
      <c r="AL44" s="30"/>
      <c r="AT44" s="29">
        <f t="shared" si="17"/>
        <v>0.05</v>
      </c>
      <c r="AU44" s="29">
        <f t="shared" si="17"/>
        <v>7.0000000000000007E-2</v>
      </c>
      <c r="AV44" s="29">
        <f t="shared" si="17"/>
        <v>0.12</v>
      </c>
      <c r="AW44" s="29">
        <f t="shared" si="17"/>
        <v>0.28999999999999998</v>
      </c>
      <c r="AX44" s="29">
        <f t="shared" si="17"/>
        <v>0.19</v>
      </c>
      <c r="AY44" s="29">
        <f t="shared" si="17"/>
        <v>-0.35</v>
      </c>
      <c r="AZ44" s="29">
        <f t="shared" si="17"/>
        <v>-0.03</v>
      </c>
      <c r="BA44" s="29">
        <f t="shared" si="15"/>
        <v>0.31</v>
      </c>
      <c r="BB44" s="30"/>
      <c r="BJ44" s="29" t="str">
        <f t="shared" si="20"/>
        <v>-</v>
      </c>
      <c r="BK44" s="29" t="str">
        <f t="shared" si="20"/>
        <v>-</v>
      </c>
      <c r="BL44" s="29" t="str">
        <f t="shared" si="20"/>
        <v>-</v>
      </c>
      <c r="BM44" s="29" t="str">
        <f t="shared" si="20"/>
        <v>-</v>
      </c>
      <c r="BN44" s="29" t="str">
        <f t="shared" si="20"/>
        <v>-</v>
      </c>
      <c r="BO44" s="29" t="str">
        <f t="shared" si="8"/>
        <v>-</v>
      </c>
      <c r="BP44" s="29" t="str">
        <f t="shared" si="18"/>
        <v>-</v>
      </c>
      <c r="BQ44" s="29" t="str">
        <f t="shared" si="18"/>
        <v>-</v>
      </c>
      <c r="BR44" s="30"/>
      <c r="BZ44" s="29" t="str">
        <f t="shared" si="19"/>
        <v>-</v>
      </c>
      <c r="CA44" s="29" t="str">
        <f t="shared" si="19"/>
        <v>-</v>
      </c>
      <c r="CB44" s="29" t="str">
        <f t="shared" si="19"/>
        <v>-</v>
      </c>
      <c r="CC44" s="29" t="str">
        <f t="shared" si="19"/>
        <v>-</v>
      </c>
      <c r="CD44" s="29" t="str">
        <f t="shared" si="19"/>
        <v>-</v>
      </c>
      <c r="CE44" s="29" t="str">
        <f t="shared" si="19"/>
        <v>-</v>
      </c>
      <c r="CF44" s="29" t="str">
        <f t="shared" si="19"/>
        <v>-</v>
      </c>
      <c r="CG44" s="29" t="str">
        <f t="shared" si="16"/>
        <v>-</v>
      </c>
      <c r="CH44" s="30"/>
      <c r="CP44" s="28" t="str">
        <f>IFERROR(IF($E44=1,RANK(BJ44,BJ:BJ,1)+COUNTIF(BJ$4:BJ44,BJ44)-1,"-"),"-")</f>
        <v>-</v>
      </c>
      <c r="CQ44" s="28" t="str">
        <f>IFERROR(IF($E44=1,RANK(BK44,BK:BK,1)+COUNTIF(BK$4:BK44,BK44)-1,"-"),"-")</f>
        <v>-</v>
      </c>
      <c r="CR44" s="28" t="str">
        <f>IFERROR(IF($E44=1,RANK(BL44,BL:BL,1)+COUNTIF(BL$4:BL44,BL44)-1,"-"),"-")</f>
        <v>-</v>
      </c>
      <c r="CS44" s="28" t="str">
        <f>IFERROR(IF($E44=1,RANK(BM44,BM:BM,1)+COUNTIF(BM$4:BM44,BM44)-1,"-"),"-")</f>
        <v>-</v>
      </c>
      <c r="CT44" s="28" t="str">
        <f>IFERROR(IF($E44=1,RANK(BN44,BN:BN,1)+COUNTIF(BN$4:BN44,BN44)-1,"-"),"-")</f>
        <v>-</v>
      </c>
      <c r="CU44" s="28" t="str">
        <f>IFERROR(IF($E44=1,RANK(BO44,BO:BO,1)+COUNTIF(BO$4:BO44,BO44)-1,"-"),"-")</f>
        <v>-</v>
      </c>
      <c r="CV44" s="28" t="str">
        <f>IFERROR(IF($E44=1,RANK(BP44,BP:BP,1)+COUNTIF(BP$4:BP44,BP44)-1,"-"),"-")</f>
        <v>-</v>
      </c>
      <c r="CW44" s="28" t="str">
        <f>IFERROR(IF($E44=1,RANK(BQ44,BQ:BQ,1)+COUNTIF(BQ$4:BQ44,BQ44)-1,"-"),"-")</f>
        <v>-</v>
      </c>
      <c r="CX44" s="30"/>
      <c r="DF44" s="28" t="str">
        <f>IFERROR(IF($E44=1,RANK(BZ44,BZ:BZ,1)+COUNTIF(BZ$3:BZ43,BZ44),"-"),"-")</f>
        <v>-</v>
      </c>
      <c r="DG44" s="28" t="str">
        <f>IFERROR(IF($E44=1,RANK(CA44,CA:CA,1)+COUNTIF(CA$3:CA43,CA44),"-"),"-")</f>
        <v>-</v>
      </c>
      <c r="DH44" s="28" t="str">
        <f>IFERROR(IF($E44=1,RANK(CB44,CB:CB,1)+COUNTIF(CB$3:CB43,CB44),"-"),"-")</f>
        <v>-</v>
      </c>
      <c r="DI44" s="28" t="str">
        <f>IFERROR(IF($E44=1,RANK(CC44,CC:CC,1)+COUNTIF(CC$3:CC43,CC44),"-"),"-")</f>
        <v>-</v>
      </c>
      <c r="DJ44" s="28" t="str">
        <f>IFERROR(IF($E44=1,RANK(CD44,CD:CD,1)+COUNTIF(CD$3:CD43,CD44),"-"),"-")</f>
        <v>-</v>
      </c>
      <c r="DK44" s="28" t="str">
        <f>IFERROR(IF($E44=1,RANK(CE44,CE:CE,1)+COUNTIF(CE$3:CE43,CE44),"-"),"-")</f>
        <v>-</v>
      </c>
      <c r="DL44" s="28" t="str">
        <f>IFERROR(IF($E44=1,RANK(CF44,CF:CF,1)+COUNTIF(CF$3:CF43,CF44),"-"),"-")</f>
        <v>-</v>
      </c>
      <c r="DM44" s="28" t="str">
        <f>IFERROR(IF($E44=1,RANK(CG44,CG:CG,1)+COUNTIF(CG$3:CG43,CG44),"-"),"-")</f>
        <v>-</v>
      </c>
      <c r="DN44" s="6"/>
      <c r="DO44" s="28" t="str">
        <f>IFERROR(IF($E44=1,RANK(CI44,CI:CI,1)+COUNTIF(CI$4:CI44,CI44)-1,"-"),"-")</f>
        <v>-</v>
      </c>
      <c r="DP44" s="28" t="str">
        <f>IFERROR(IF($E44=1,RANK(CJ44,CJ:CJ,1)+COUNTIF(CJ$4:CJ44,CJ44)-1,"-"),"-")</f>
        <v>-</v>
      </c>
      <c r="DQ44" s="28" t="str">
        <f>IFERROR(IF($E44=1,RANK(CK44,CK:CK,1)+COUNTIF(CK$4:CK44,CK44)-1,"-"),"-")</f>
        <v>-</v>
      </c>
      <c r="DR44" s="28" t="str">
        <f>IFERROR(IF($E44=1,RANK(CL44,CL:CL,1)+COUNTIF(CL$4:CL44,CL44)-1,"-"),"-")</f>
        <v>-</v>
      </c>
      <c r="DS44" s="28" t="str">
        <f>IFERROR(IF($E44=1,RANK(CM44,CM:CM,1)+COUNTIF(CM$4:CM44,CM44)-1,"-"),"-")</f>
        <v>-</v>
      </c>
      <c r="DT44" s="28" t="str">
        <f>IFERROR(IF($E44=1,RANK(CN44,CN:CN,1)+COUNTIF(CN$4:CN44,CN44)-1,"-"),"-")</f>
        <v>-</v>
      </c>
      <c r="DU44">
        <f>DU43-1</f>
        <v>96</v>
      </c>
      <c r="DV44" s="34">
        <f>DV43+1</f>
        <v>5</v>
      </c>
      <c r="DW44" s="33" t="str">
        <f>IFERROR(INDEX($A:$DD,IF($EI$4="Entrants",MATCH($DU44,$CS:$CS,0),MATCH($DU44,$DB:$DB,0)),11),"")</f>
        <v>TGV HAUTE PICARDIE</v>
      </c>
      <c r="DX44" s="31">
        <f>IFERROR(INDEX($A:$DD,IF($EI$4="Entrants",MATCH($DU44,$CS:$CS,0),MATCH($DU44,$DB:$DB,0)),IF($EI$4="Entrants",65,24)),"")</f>
        <v>9.15</v>
      </c>
      <c r="DY44">
        <f>DY43-1</f>
        <v>95</v>
      </c>
      <c r="DZ44" s="34">
        <f>MAX(DZ43+1,0)</f>
        <v>5</v>
      </c>
      <c r="EA44" s="33" t="str">
        <f>IFERROR(INDEX($A:$DT,IF($EI$4="Entrants",MATCH($DY44,$DI:$DI,0),MATCH($DY44,$DR:$DR,0)),11),"")</f>
        <v>VIERZON VILLE</v>
      </c>
      <c r="EB44" s="61">
        <f>IFERROR(INDEX($A:$DT,IF($EI$4="Entrants",MATCH($DY44,$DI:$DI,0),MATCH($DY44,$DR:$DR,0)),IF($EI$4="Entrants",81,52)),"")</f>
        <v>0.47</v>
      </c>
      <c r="EC44" s="32">
        <f>IFERROR(INDEX($A:$DT,IF($EI$4="Entrants",MATCH($DY44,$DI:$DI,0),MATCH($DY44,$DR:$DR,0)),IF($EI$4="Entrants",65,24)),"")</f>
        <v>8.76</v>
      </c>
      <c r="ED44" s="31" t="str">
        <f>IFERROR(IF(EB44&gt;0,"+"&amp;ROUND(EB44,2),ROUND(EB44,2)),"")</f>
        <v>+0,47</v>
      </c>
      <c r="EI44" s="9"/>
      <c r="EJ44" s="9"/>
      <c r="EU44">
        <v>7.93</v>
      </c>
      <c r="EV44">
        <v>8.01</v>
      </c>
      <c r="EW44">
        <v>8.69</v>
      </c>
      <c r="EX44">
        <v>8.23</v>
      </c>
      <c r="EY44">
        <v>7.93</v>
      </c>
      <c r="EZ44">
        <v>6.41</v>
      </c>
      <c r="FA44">
        <v>6.29</v>
      </c>
      <c r="FB44">
        <v>6.9</v>
      </c>
      <c r="FK44">
        <v>7.95</v>
      </c>
      <c r="FL44">
        <v>8.01</v>
      </c>
      <c r="FM44">
        <v>8.42</v>
      </c>
      <c r="FN44">
        <v>8.06</v>
      </c>
      <c r="FO44">
        <v>7.83</v>
      </c>
      <c r="FP44">
        <v>7.29</v>
      </c>
      <c r="FQ44">
        <v>7.09</v>
      </c>
      <c r="FR44">
        <v>7.06</v>
      </c>
    </row>
    <row r="45" spans="1:174" x14ac:dyDescent="0.35">
      <c r="A45" s="9">
        <f t="shared" si="2"/>
        <v>1</v>
      </c>
      <c r="B45" s="9">
        <f t="shared" si="3"/>
        <v>1</v>
      </c>
      <c r="C45" s="9" t="str">
        <f t="shared" si="11"/>
        <v/>
      </c>
      <c r="D45" s="9">
        <f t="shared" si="4"/>
        <v>1</v>
      </c>
      <c r="E45" s="9">
        <f t="shared" si="5"/>
        <v>0</v>
      </c>
      <c r="F45" s="68" t="s">
        <v>61</v>
      </c>
      <c r="G45" s="22" t="s">
        <v>85</v>
      </c>
      <c r="H45" s="66" t="s">
        <v>82</v>
      </c>
      <c r="I45" s="66" t="s">
        <v>78</v>
      </c>
      <c r="J45" s="66">
        <v>473207</v>
      </c>
      <c r="K45" s="66" t="s">
        <v>133</v>
      </c>
      <c r="L45" s="66" t="s">
        <v>46</v>
      </c>
      <c r="M45" s="66" t="s">
        <v>47</v>
      </c>
      <c r="N45" s="54">
        <v>8.2100000000000009</v>
      </c>
      <c r="O45" s="54">
        <v>8.84</v>
      </c>
      <c r="P45" s="55">
        <v>9.07</v>
      </c>
      <c r="Q45" s="54">
        <v>8.48</v>
      </c>
      <c r="R45" s="54">
        <v>8.44</v>
      </c>
      <c r="S45" s="65">
        <v>7.96</v>
      </c>
      <c r="T45" s="50">
        <v>6.8</v>
      </c>
      <c r="U45" s="50">
        <v>7.37</v>
      </c>
      <c r="V45" s="30"/>
      <c r="AD45" s="60" t="s">
        <v>84</v>
      </c>
      <c r="AE45" s="60" t="s">
        <v>84</v>
      </c>
      <c r="AF45" s="60" t="s">
        <v>84</v>
      </c>
      <c r="AG45" s="60" t="s">
        <v>84</v>
      </c>
      <c r="AH45" s="60" t="s">
        <v>84</v>
      </c>
      <c r="AI45" s="60" t="s">
        <v>84</v>
      </c>
      <c r="AJ45" s="27" t="s">
        <v>84</v>
      </c>
      <c r="AK45" s="27" t="s">
        <v>84</v>
      </c>
      <c r="AL45" s="30"/>
      <c r="AT45" s="29" t="str">
        <f t="shared" si="17"/>
        <v>-</v>
      </c>
      <c r="AU45" s="29" t="str">
        <f t="shared" si="17"/>
        <v>-</v>
      </c>
      <c r="AV45" s="29" t="str">
        <f t="shared" si="17"/>
        <v>-</v>
      </c>
      <c r="AW45" s="29" t="str">
        <f t="shared" si="17"/>
        <v>-</v>
      </c>
      <c r="AX45" s="29" t="str">
        <f t="shared" si="17"/>
        <v>-</v>
      </c>
      <c r="AY45" s="29" t="str">
        <f t="shared" si="17"/>
        <v>-</v>
      </c>
      <c r="AZ45" s="29" t="str">
        <f t="shared" si="17"/>
        <v>-</v>
      </c>
      <c r="BA45" s="29" t="str">
        <f t="shared" si="15"/>
        <v>-</v>
      </c>
      <c r="BB45" s="30"/>
      <c r="BJ45" s="29" t="str">
        <f t="shared" si="20"/>
        <v>-</v>
      </c>
      <c r="BK45" s="29" t="str">
        <f t="shared" si="20"/>
        <v>-</v>
      </c>
      <c r="BL45" s="29" t="str">
        <f t="shared" si="20"/>
        <v>-</v>
      </c>
      <c r="BM45" s="29" t="str">
        <f t="shared" si="20"/>
        <v>-</v>
      </c>
      <c r="BN45" s="29" t="str">
        <f t="shared" si="20"/>
        <v>-</v>
      </c>
      <c r="BO45" s="29" t="str">
        <f t="shared" si="8"/>
        <v>-</v>
      </c>
      <c r="BP45" s="29" t="str">
        <f t="shared" si="18"/>
        <v>-</v>
      </c>
      <c r="BQ45" s="29" t="str">
        <f t="shared" si="18"/>
        <v>-</v>
      </c>
      <c r="BR45" s="30"/>
      <c r="BZ45" s="29" t="str">
        <f t="shared" si="19"/>
        <v>-</v>
      </c>
      <c r="CA45" s="29" t="str">
        <f t="shared" si="19"/>
        <v>-</v>
      </c>
      <c r="CB45" s="29" t="str">
        <f t="shared" si="19"/>
        <v>-</v>
      </c>
      <c r="CC45" s="29" t="str">
        <f t="shared" si="19"/>
        <v>-</v>
      </c>
      <c r="CD45" s="29" t="str">
        <f t="shared" si="19"/>
        <v>-</v>
      </c>
      <c r="CE45" s="29" t="str">
        <f t="shared" si="19"/>
        <v>-</v>
      </c>
      <c r="CF45" s="29" t="str">
        <f t="shared" si="19"/>
        <v>-</v>
      </c>
      <c r="CG45" s="29" t="str">
        <f t="shared" si="16"/>
        <v>-</v>
      </c>
      <c r="CH45" s="30"/>
      <c r="CP45" s="28" t="str">
        <f>IFERROR(IF($E45=1,RANK(BJ45,BJ:BJ,1)+COUNTIF(BJ$4:BJ45,BJ45)-1,"-"),"-")</f>
        <v>-</v>
      </c>
      <c r="CQ45" s="28" t="str">
        <f>IFERROR(IF($E45=1,RANK(BK45,BK:BK,1)+COUNTIF(BK$4:BK45,BK45)-1,"-"),"-")</f>
        <v>-</v>
      </c>
      <c r="CR45" s="28" t="str">
        <f>IFERROR(IF($E45=1,RANK(BL45,BL:BL,1)+COUNTIF(BL$4:BL45,BL45)-1,"-"),"-")</f>
        <v>-</v>
      </c>
      <c r="CS45" s="28" t="str">
        <f>IFERROR(IF($E45=1,RANK(BM45,BM:BM,1)+COUNTIF(BM$4:BM45,BM45)-1,"-"),"-")</f>
        <v>-</v>
      </c>
      <c r="CT45" s="28" t="str">
        <f>IFERROR(IF($E45=1,RANK(BN45,BN:BN,1)+COUNTIF(BN$4:BN45,BN45)-1,"-"),"-")</f>
        <v>-</v>
      </c>
      <c r="CU45" s="28" t="str">
        <f>IFERROR(IF($E45=1,RANK(BO45,BO:BO,1)+COUNTIF(BO$4:BO45,BO45)-1,"-"),"-")</f>
        <v>-</v>
      </c>
      <c r="CV45" s="28" t="str">
        <f>IFERROR(IF($E45=1,RANK(BP45,BP:BP,1)+COUNTIF(BP$4:BP45,BP45)-1,"-"),"-")</f>
        <v>-</v>
      </c>
      <c r="CW45" s="28" t="str">
        <f>IFERROR(IF($E45=1,RANK(BQ45,BQ:BQ,1)+COUNTIF(BQ$4:BQ45,BQ45)-1,"-"),"-")</f>
        <v>-</v>
      </c>
      <c r="CX45" s="30"/>
      <c r="DF45" s="28" t="str">
        <f>IFERROR(IF($E45=1,RANK(BZ45,BZ:BZ,1)+COUNTIF(BZ$3:BZ44,BZ45),"-"),"-")</f>
        <v>-</v>
      </c>
      <c r="DG45" s="28" t="str">
        <f>IFERROR(IF($E45=1,RANK(CA45,CA:CA,1)+COUNTIF(CA$3:CA44,CA45),"-"),"-")</f>
        <v>-</v>
      </c>
      <c r="DH45" s="28" t="str">
        <f>IFERROR(IF($E45=1,RANK(CB45,CB:CB,1)+COUNTIF(CB$3:CB44,CB45),"-"),"-")</f>
        <v>-</v>
      </c>
      <c r="DI45" s="28" t="str">
        <f>IFERROR(IF($E45=1,RANK(CC45,CC:CC,1)+COUNTIF(CC$3:CC44,CC45),"-"),"-")</f>
        <v>-</v>
      </c>
      <c r="DJ45" s="28" t="str">
        <f>IFERROR(IF($E45=1,RANK(CD45,CD:CD,1)+COUNTIF(CD$3:CD44,CD45),"-"),"-")</f>
        <v>-</v>
      </c>
      <c r="DK45" s="28" t="str">
        <f>IFERROR(IF($E45=1,RANK(CE45,CE:CE,1)+COUNTIF(CE$3:CE44,CE45),"-"),"-")</f>
        <v>-</v>
      </c>
      <c r="DL45" s="28" t="str">
        <f>IFERROR(IF($E45=1,RANK(CF45,CF:CF,1)+COUNTIF(CF$3:CF44,CF45),"-"),"-")</f>
        <v>-</v>
      </c>
      <c r="DM45" s="28" t="str">
        <f>IFERROR(IF($E45=1,RANK(CG45,CG:CG,1)+COUNTIF(CG$3:CG44,CG45),"-"),"-")</f>
        <v>-</v>
      </c>
      <c r="DN45" s="6"/>
      <c r="DO45" s="28" t="str">
        <f>IFERROR(IF($E45=1,RANK(CI45,CI:CI,1)+COUNTIF(CI$4:CI45,CI45)-1,"-"),"-")</f>
        <v>-</v>
      </c>
      <c r="DP45" s="28" t="str">
        <f>IFERROR(IF($E45=1,RANK(CJ45,CJ:CJ,1)+COUNTIF(CJ$4:CJ45,CJ45)-1,"-"),"-")</f>
        <v>-</v>
      </c>
      <c r="DQ45" s="28" t="str">
        <f>IFERROR(IF($E45=1,RANK(CK45,CK:CK,1)+COUNTIF(CK$4:CK45,CK45)-1,"-"),"-")</f>
        <v>-</v>
      </c>
      <c r="DR45" s="28" t="str">
        <f>IFERROR(IF($E45=1,RANK(CL45,CL:CL,1)+COUNTIF(CL$4:CL45,CL45)-1,"-"),"-")</f>
        <v>-</v>
      </c>
      <c r="DS45" s="28" t="str">
        <f>IFERROR(IF($E45=1,RANK(CM45,CM:CM,1)+COUNTIF(CM$4:CM45,CM45)-1,"-"),"-")</f>
        <v>-</v>
      </c>
      <c r="DT45" s="28" t="str">
        <f>IFERROR(IF($E45=1,RANK(CN45,CN:CN,1)+COUNTIF(CN$4:CN45,CN45)-1,"-"),"-")</f>
        <v>-</v>
      </c>
      <c r="DW45" s="36" t="s">
        <v>66</v>
      </c>
      <c r="DX45" s="35" t="s">
        <v>39</v>
      </c>
      <c r="EA45" s="36" t="s">
        <v>67</v>
      </c>
      <c r="EB45" s="35" t="s">
        <v>41</v>
      </c>
      <c r="EC45" s="35" t="s">
        <v>39</v>
      </c>
      <c r="ED45" s="35" t="s">
        <v>41</v>
      </c>
      <c r="EI45" s="68"/>
      <c r="EJ45" s="68"/>
      <c r="EU45">
        <v>7.95</v>
      </c>
      <c r="EV45">
        <v>8.17</v>
      </c>
      <c r="EW45">
        <v>8.51</v>
      </c>
      <c r="EX45">
        <v>8.6999999999999993</v>
      </c>
      <c r="EY45">
        <v>7.96</v>
      </c>
      <c r="EZ45">
        <v>7.65</v>
      </c>
      <c r="FA45">
        <v>6.38</v>
      </c>
      <c r="FB45">
        <v>7.49</v>
      </c>
      <c r="FK45">
        <v>8.08</v>
      </c>
      <c r="FL45">
        <v>8.4499999999999993</v>
      </c>
      <c r="FM45">
        <v>8.81</v>
      </c>
      <c r="FN45">
        <v>8.92</v>
      </c>
      <c r="FO45">
        <v>8.09</v>
      </c>
      <c r="FP45">
        <v>7.08</v>
      </c>
      <c r="FQ45">
        <v>5.4</v>
      </c>
      <c r="FR45">
        <v>6.79</v>
      </c>
    </row>
    <row r="46" spans="1:174" ht="19.5" x14ac:dyDescent="0.35">
      <c r="A46" s="9">
        <f t="shared" si="2"/>
        <v>1</v>
      </c>
      <c r="B46" s="9">
        <f t="shared" si="3"/>
        <v>1</v>
      </c>
      <c r="C46" s="9" t="str">
        <f t="shared" si="11"/>
        <v/>
      </c>
      <c r="D46" s="9">
        <f t="shared" si="4"/>
        <v>1</v>
      </c>
      <c r="E46" s="9">
        <f t="shared" si="5"/>
        <v>0</v>
      </c>
      <c r="F46" s="68" t="s">
        <v>61</v>
      </c>
      <c r="G46" s="68" t="s">
        <v>81</v>
      </c>
      <c r="H46" s="66" t="s">
        <v>82</v>
      </c>
      <c r="I46" s="66" t="s">
        <v>78</v>
      </c>
      <c r="J46" s="66">
        <v>481754</v>
      </c>
      <c r="K46" s="66" t="s">
        <v>134</v>
      </c>
      <c r="L46" s="66" t="s">
        <v>46</v>
      </c>
      <c r="M46" s="66" t="s">
        <v>47</v>
      </c>
      <c r="N46" s="54">
        <v>8.4</v>
      </c>
      <c r="O46" s="54">
        <v>8.81</v>
      </c>
      <c r="P46" s="55">
        <v>9.26</v>
      </c>
      <c r="Q46" s="55">
        <v>9.09</v>
      </c>
      <c r="R46" s="54">
        <v>8.66</v>
      </c>
      <c r="S46" s="65">
        <v>7.41</v>
      </c>
      <c r="T46" s="50">
        <v>7.14</v>
      </c>
      <c r="U46" s="50">
        <v>7.66</v>
      </c>
      <c r="V46" s="30"/>
      <c r="AD46" s="70">
        <v>8.4600000000000009</v>
      </c>
      <c r="AE46" s="70">
        <v>8.92</v>
      </c>
      <c r="AF46" s="72">
        <v>9.1199999999999992</v>
      </c>
      <c r="AG46" s="72">
        <v>9.2200000000000006</v>
      </c>
      <c r="AH46" s="70">
        <v>8.6999999999999993</v>
      </c>
      <c r="AI46" s="65">
        <v>7.22</v>
      </c>
      <c r="AJ46" s="50">
        <v>7.41</v>
      </c>
      <c r="AK46" s="50">
        <v>7.94</v>
      </c>
      <c r="AL46" s="30"/>
      <c r="AT46" s="29">
        <f t="shared" si="17"/>
        <v>-0.06</v>
      </c>
      <c r="AU46" s="29">
        <f t="shared" si="17"/>
        <v>-0.11</v>
      </c>
      <c r="AV46" s="29">
        <f t="shared" si="17"/>
        <v>0.14000000000000001</v>
      </c>
      <c r="AW46" s="29">
        <f t="shared" si="17"/>
        <v>-0.13</v>
      </c>
      <c r="AX46" s="29">
        <f t="shared" si="17"/>
        <v>-0.04</v>
      </c>
      <c r="AY46" s="29">
        <f t="shared" si="17"/>
        <v>0.19</v>
      </c>
      <c r="AZ46" s="29">
        <f t="shared" si="17"/>
        <v>-0.27</v>
      </c>
      <c r="BA46" s="29">
        <f t="shared" si="15"/>
        <v>-0.28000000000000003</v>
      </c>
      <c r="BB46" s="30"/>
      <c r="BJ46" s="29" t="str">
        <f t="shared" si="20"/>
        <v>-</v>
      </c>
      <c r="BK46" s="29" t="str">
        <f t="shared" si="20"/>
        <v>-</v>
      </c>
      <c r="BL46" s="29" t="str">
        <f t="shared" si="20"/>
        <v>-</v>
      </c>
      <c r="BM46" s="29" t="str">
        <f t="shared" si="20"/>
        <v>-</v>
      </c>
      <c r="BN46" s="29" t="str">
        <f t="shared" si="20"/>
        <v>-</v>
      </c>
      <c r="BO46" s="29" t="str">
        <f t="shared" si="8"/>
        <v>-</v>
      </c>
      <c r="BP46" s="29" t="str">
        <f t="shared" si="18"/>
        <v>-</v>
      </c>
      <c r="BQ46" s="29" t="str">
        <f t="shared" si="18"/>
        <v>-</v>
      </c>
      <c r="BR46" s="30"/>
      <c r="BZ46" s="29" t="str">
        <f t="shared" si="19"/>
        <v>-</v>
      </c>
      <c r="CA46" s="29" t="str">
        <f t="shared" si="19"/>
        <v>-</v>
      </c>
      <c r="CB46" s="29" t="str">
        <f t="shared" si="19"/>
        <v>-</v>
      </c>
      <c r="CC46" s="29" t="str">
        <f t="shared" si="19"/>
        <v>-</v>
      </c>
      <c r="CD46" s="29" t="str">
        <f t="shared" si="19"/>
        <v>-</v>
      </c>
      <c r="CE46" s="29" t="str">
        <f t="shared" si="19"/>
        <v>-</v>
      </c>
      <c r="CF46" s="29" t="str">
        <f t="shared" si="19"/>
        <v>-</v>
      </c>
      <c r="CG46" s="29" t="str">
        <f t="shared" si="16"/>
        <v>-</v>
      </c>
      <c r="CH46" s="30"/>
      <c r="CP46" s="28" t="str">
        <f>IFERROR(IF($E46=1,RANK(BJ46,BJ:BJ,1)+COUNTIF(BJ$4:BJ46,BJ46)-1,"-"),"-")</f>
        <v>-</v>
      </c>
      <c r="CQ46" s="28" t="str">
        <f>IFERROR(IF($E46=1,RANK(BK46,BK:BK,1)+COUNTIF(BK$4:BK46,BK46)-1,"-"),"-")</f>
        <v>-</v>
      </c>
      <c r="CR46" s="28" t="str">
        <f>IFERROR(IF($E46=1,RANK(BL46,BL:BL,1)+COUNTIF(BL$4:BL46,BL46)-1,"-"),"-")</f>
        <v>-</v>
      </c>
      <c r="CS46" s="28" t="str">
        <f>IFERROR(IF($E46=1,RANK(BM46,BM:BM,1)+COUNTIF(BM$4:BM46,BM46)-1,"-"),"-")</f>
        <v>-</v>
      </c>
      <c r="CT46" s="28" t="str">
        <f>IFERROR(IF($E46=1,RANK(BN46,BN:BN,1)+COUNTIF(BN$4:BN46,BN46)-1,"-"),"-")</f>
        <v>-</v>
      </c>
      <c r="CU46" s="28" t="str">
        <f>IFERROR(IF($E46=1,RANK(BO46,BO:BO,1)+COUNTIF(BO$4:BO46,BO46)-1,"-"),"-")</f>
        <v>-</v>
      </c>
      <c r="CV46" s="28" t="str">
        <f>IFERROR(IF($E46=1,RANK(BP46,BP:BP,1)+COUNTIF(BP$4:BP46,BP46)-1,"-"),"-")</f>
        <v>-</v>
      </c>
      <c r="CW46" s="28" t="str">
        <f>IFERROR(IF($E46=1,RANK(BQ46,BQ:BQ,1)+COUNTIF(BQ$4:BQ46,BQ46)-1,"-"),"-")</f>
        <v>-</v>
      </c>
      <c r="CX46" s="30"/>
      <c r="DF46" s="28" t="str">
        <f>IFERROR(IF($E46=1,RANK(BZ46,BZ:BZ,1)+COUNTIF(BZ$3:BZ45,BZ46),"-"),"-")</f>
        <v>-</v>
      </c>
      <c r="DG46" s="28" t="str">
        <f>IFERROR(IF($E46=1,RANK(CA46,CA:CA,1)+COUNTIF(CA$3:CA45,CA46),"-"),"-")</f>
        <v>-</v>
      </c>
      <c r="DH46" s="28" t="str">
        <f>IFERROR(IF($E46=1,RANK(CB46,CB:CB,1)+COUNTIF(CB$3:CB45,CB46),"-"),"-")</f>
        <v>-</v>
      </c>
      <c r="DI46" s="28" t="str">
        <f>IFERROR(IF($E46=1,RANK(CC46,CC:CC,1)+COUNTIF(CC$3:CC45,CC46),"-"),"-")</f>
        <v>-</v>
      </c>
      <c r="DJ46" s="28" t="str">
        <f>IFERROR(IF($E46=1,RANK(CD46,CD:CD,1)+COUNTIF(CD$3:CD45,CD46),"-"),"-")</f>
        <v>-</v>
      </c>
      <c r="DK46" s="28" t="str">
        <f>IFERROR(IF($E46=1,RANK(CE46,CE:CE,1)+COUNTIF(CE$3:CE45,CE46),"-"),"-")</f>
        <v>-</v>
      </c>
      <c r="DL46" s="28" t="str">
        <f>IFERROR(IF($E46=1,RANK(CF46,CF:CF,1)+COUNTIF(CF$3:CF45,CF46),"-"),"-")</f>
        <v>-</v>
      </c>
      <c r="DM46" s="28" t="str">
        <f>IFERROR(IF($E46=1,RANK(CG46,CG:CG,1)+COUNTIF(CG$3:CG45,CG46),"-"),"-")</f>
        <v>-</v>
      </c>
      <c r="DN46" s="6"/>
      <c r="DO46" s="28" t="str">
        <f>IFERROR(IF($E46=1,RANK(CI46,CI:CI,1)+COUNTIF(CI$4:CI46,CI46)-1,"-"),"-")</f>
        <v>-</v>
      </c>
      <c r="DP46" s="28" t="str">
        <f>IFERROR(IF($E46=1,RANK(CJ46,CJ:CJ,1)+COUNTIF(CJ$4:CJ46,CJ46)-1,"-"),"-")</f>
        <v>-</v>
      </c>
      <c r="DQ46" s="28" t="str">
        <f>IFERROR(IF($E46=1,RANK(CK46,CK:CK,1)+COUNTIF(CK$4:CK46,CK46)-1,"-"),"-")</f>
        <v>-</v>
      </c>
      <c r="DR46" s="28" t="str">
        <f>IFERROR(IF($E46=1,RANK(CL46,CL:CL,1)+COUNTIF(CL$4:CL46,CL46)-1,"-"),"-")</f>
        <v>-</v>
      </c>
      <c r="DS46" s="28" t="str">
        <f>IFERROR(IF($E46=1,RANK(CM46,CM:CM,1)+COUNTIF(CM$4:CM46,CM46)-1,"-"),"-")</f>
        <v>-</v>
      </c>
      <c r="DT46" s="28" t="str">
        <f>IFERROR(IF($E46=1,RANK(CN46,CN:CN,1)+COUNTIF(CN$4:CN46,CN46)-1,"-"),"-")</f>
        <v>-</v>
      </c>
      <c r="DU46">
        <f>$F$2+1-DV46</f>
        <v>1</v>
      </c>
      <c r="DV46" s="34">
        <f>IF($EI$4="Entrants",MAX($CS:$CS),MAX($DB:$DB))</f>
        <v>100</v>
      </c>
      <c r="DW46" s="33" t="str">
        <f>IFERROR(INDEX($A:$DD,IF($EI$4="Entrants",MATCH($DU46,$CS:$CS,0),MATCH($DU46,$DB:$DB,0)),11),"")</f>
        <v>MARSEILLE ST CHARLES</v>
      </c>
      <c r="DX46" s="31">
        <f>IFERROR(INDEX($A:$DD,IF($EI$4="Entrants",MATCH($DU46,$CS:$CS,0),MATCH($DU46,$DB:$DB,0)),IF($EI$4="Entrants",65,24)),"")</f>
        <v>7.14</v>
      </c>
      <c r="DY46">
        <v>1</v>
      </c>
      <c r="DZ46" s="34">
        <f>IF($EI$4="Entrants",MAX($DI:$DI),MAX($DR:$DR))</f>
        <v>99</v>
      </c>
      <c r="EA46" s="33" t="str">
        <f>IFERROR(INDEX($A:$DT,IF($EI$4="Entrants",MATCH($DY46,$DI:$DI,0),MATCH($DY46,$DR:$DR,0)),11),"")</f>
        <v>BELLEGARDE</v>
      </c>
      <c r="EB46" s="61">
        <f>IFERROR(INDEX($A:$DT,IF($EI$4="Entrants",MATCH($DY46,$DI:$DI,0),MATCH($DY46,$DR:$DR,0)),IF($EI$4="Entrants",81,52)),"")</f>
        <v>-0.52</v>
      </c>
      <c r="EC46" s="32">
        <f>IFERROR(INDEX($A:$DT,IF($EI$4="Entrants",MATCH($DY46,$DI:$DI,0),MATCH($DY46,$DR:$DR,0)),IF($EI$4="Entrants",65,24)),"")</f>
        <v>8.2899999999999991</v>
      </c>
      <c r="ED46" s="31">
        <f>IFERROR(IF(EB46&gt;0,"+"&amp;ROUND(EB46,2),ROUND(EB46,2)),"")</f>
        <v>-0.52</v>
      </c>
      <c r="EI46" s="68"/>
      <c r="EJ46" s="68"/>
      <c r="EU46">
        <v>7.63</v>
      </c>
      <c r="EV46">
        <v>8.16</v>
      </c>
      <c r="EW46">
        <v>8.2100000000000009</v>
      </c>
      <c r="EX46">
        <v>7.94</v>
      </c>
      <c r="EY46">
        <v>7.3</v>
      </c>
      <c r="EZ46">
        <v>7.92</v>
      </c>
      <c r="FA46">
        <v>6.81</v>
      </c>
      <c r="FB46">
        <v>6.35</v>
      </c>
      <c r="FK46" t="s">
        <v>84</v>
      </c>
      <c r="FL46" t="s">
        <v>84</v>
      </c>
      <c r="FM46" t="s">
        <v>84</v>
      </c>
      <c r="FN46" t="s">
        <v>84</v>
      </c>
      <c r="FO46" t="s">
        <v>84</v>
      </c>
      <c r="FP46" t="s">
        <v>84</v>
      </c>
      <c r="FQ46" t="s">
        <v>84</v>
      </c>
      <c r="FR46" t="s">
        <v>84</v>
      </c>
    </row>
    <row r="47" spans="1:174" ht="19.5" x14ac:dyDescent="0.35">
      <c r="A47" s="9">
        <f t="shared" si="2"/>
        <v>1</v>
      </c>
      <c r="B47" s="9">
        <f t="shared" si="3"/>
        <v>1</v>
      </c>
      <c r="C47" s="9">
        <f t="shared" si="11"/>
        <v>1</v>
      </c>
      <c r="D47" s="9">
        <f t="shared" si="4"/>
        <v>1</v>
      </c>
      <c r="E47" s="9">
        <f t="shared" si="5"/>
        <v>1</v>
      </c>
      <c r="F47" s="68" t="s">
        <v>61</v>
      </c>
      <c r="G47" s="68" t="s">
        <v>81</v>
      </c>
      <c r="H47" s="7">
        <v>1</v>
      </c>
      <c r="I47" s="66" t="s">
        <v>78</v>
      </c>
      <c r="J47" s="66">
        <v>478404</v>
      </c>
      <c r="K47" s="66" t="s">
        <v>135</v>
      </c>
      <c r="L47" s="66" t="s">
        <v>46</v>
      </c>
      <c r="M47" s="66" t="s">
        <v>47</v>
      </c>
      <c r="N47" s="54">
        <v>8.08</v>
      </c>
      <c r="O47" s="54">
        <v>8.7200000000000006</v>
      </c>
      <c r="P47" s="54">
        <v>8.99</v>
      </c>
      <c r="Q47" s="54">
        <v>8.66</v>
      </c>
      <c r="R47" s="54">
        <v>8.2100000000000009</v>
      </c>
      <c r="S47" s="65">
        <v>7.45</v>
      </c>
      <c r="T47" s="50">
        <v>6.6</v>
      </c>
      <c r="U47" s="50">
        <v>7.59</v>
      </c>
      <c r="V47" s="30"/>
      <c r="AD47" s="65">
        <v>7.93</v>
      </c>
      <c r="AE47" s="70">
        <v>8.5299999999999994</v>
      </c>
      <c r="AF47" s="70">
        <v>8.83</v>
      </c>
      <c r="AG47" s="70">
        <v>8.5299999999999994</v>
      </c>
      <c r="AH47" s="70">
        <v>8.01</v>
      </c>
      <c r="AI47" s="65">
        <v>7.58</v>
      </c>
      <c r="AJ47" s="50">
        <v>6.37</v>
      </c>
      <c r="AK47" s="50">
        <v>7.37</v>
      </c>
      <c r="AL47" s="30"/>
      <c r="AT47" s="29">
        <f t="shared" si="17"/>
        <v>0.15</v>
      </c>
      <c r="AU47" s="29">
        <f t="shared" si="17"/>
        <v>0.19</v>
      </c>
      <c r="AV47" s="29">
        <f t="shared" si="17"/>
        <v>0.16</v>
      </c>
      <c r="AW47" s="29">
        <f t="shared" si="17"/>
        <v>0.13</v>
      </c>
      <c r="AX47" s="29">
        <f t="shared" si="17"/>
        <v>0.2</v>
      </c>
      <c r="AY47" s="29">
        <f t="shared" si="17"/>
        <v>-0.13</v>
      </c>
      <c r="AZ47" s="29">
        <f t="shared" si="17"/>
        <v>0.23</v>
      </c>
      <c r="BA47" s="29">
        <f t="shared" si="15"/>
        <v>0.22</v>
      </c>
      <c r="BB47" s="30"/>
      <c r="BJ47" s="29">
        <f t="shared" si="20"/>
        <v>8.08</v>
      </c>
      <c r="BK47" s="29">
        <f t="shared" si="20"/>
        <v>8.7200000000000006</v>
      </c>
      <c r="BL47" s="29">
        <f t="shared" si="20"/>
        <v>8.99</v>
      </c>
      <c r="BM47" s="29">
        <f t="shared" si="20"/>
        <v>8.66</v>
      </c>
      <c r="BN47" s="29">
        <f t="shared" si="20"/>
        <v>8.2100000000000009</v>
      </c>
      <c r="BO47" s="29">
        <f t="shared" si="8"/>
        <v>7.45</v>
      </c>
      <c r="BP47" s="29">
        <f t="shared" si="18"/>
        <v>6.6</v>
      </c>
      <c r="BQ47" s="29">
        <f t="shared" si="18"/>
        <v>7.59</v>
      </c>
      <c r="BR47" s="30"/>
      <c r="BZ47" s="29">
        <f t="shared" si="19"/>
        <v>0.15</v>
      </c>
      <c r="CA47" s="29">
        <f t="shared" si="19"/>
        <v>0.19</v>
      </c>
      <c r="CB47" s="29">
        <f t="shared" si="19"/>
        <v>0.16</v>
      </c>
      <c r="CC47" s="29">
        <f t="shared" si="19"/>
        <v>0.13</v>
      </c>
      <c r="CD47" s="29">
        <f t="shared" si="19"/>
        <v>0.2</v>
      </c>
      <c r="CE47" s="29">
        <f t="shared" si="19"/>
        <v>-0.13</v>
      </c>
      <c r="CF47" s="29">
        <f t="shared" si="19"/>
        <v>0.23</v>
      </c>
      <c r="CG47" s="29">
        <f t="shared" si="16"/>
        <v>0.22</v>
      </c>
      <c r="CH47" s="30"/>
      <c r="CP47" s="28">
        <f>IFERROR(IF($E47=1,RANK(BJ47,BJ:BJ,1)+COUNTIF(BJ$4:BJ47,BJ47)-1,"-"),"-")</f>
        <v>72</v>
      </c>
      <c r="CQ47" s="28">
        <f>IFERROR(IF($E47=1,RANK(BK47,BK:BK,1)+COUNTIF(BK$4:BK47,BK47)-1,"-"),"-")</f>
        <v>83</v>
      </c>
      <c r="CR47" s="28">
        <f>IFERROR(IF($E47=1,RANK(BL47,BL:BL,1)+COUNTIF(BL$4:BL47,BL47)-1,"-"),"-")</f>
        <v>72</v>
      </c>
      <c r="CS47" s="28">
        <f>IFERROR(IF($E47=1,RANK(BM47,BM:BM,1)+COUNTIF(BM$4:BM47,BM47)-1,"-"),"-")</f>
        <v>72</v>
      </c>
      <c r="CT47" s="28">
        <f>IFERROR(IF($E47=1,RANK(BN47,BN:BN,1)+COUNTIF(BN$4:BN47,BN47)-1,"-"),"-")</f>
        <v>68</v>
      </c>
      <c r="CU47" s="28">
        <f>IFERROR(IF($E47=1,RANK(BO47,BO:BO,1)+COUNTIF(BO$4:BO47,BO47)-1,"-"),"-")</f>
        <v>31</v>
      </c>
      <c r="CV47" s="28">
        <f>IFERROR(IF($E47=1,RANK(BP47,BP:BP,1)+COUNTIF(BP$4:BP47,BP47)-1,"-"),"-")</f>
        <v>54</v>
      </c>
      <c r="CW47" s="28">
        <f>IFERROR(IF($E47=1,RANK(BQ47,BQ:BQ,1)+COUNTIF(BQ$4:BQ47,BQ47)-1,"-"),"-")</f>
        <v>77</v>
      </c>
      <c r="CX47" s="30"/>
      <c r="DF47" s="28">
        <f>IFERROR(IF($E47=1,RANK(BZ47,BZ:BZ,1)+COUNTIF(BZ$3:BZ46,BZ47),"-"),"-")</f>
        <v>59</v>
      </c>
      <c r="DG47" s="28">
        <f>IFERROR(IF($E47=1,RANK(CA47,CA:CA,1)+COUNTIF(CA$3:CA46,CA47),"-"),"-")</f>
        <v>58</v>
      </c>
      <c r="DH47" s="28">
        <f>IFERROR(IF($E47=1,RANK(CB47,CB:CB,1)+COUNTIF(CB$3:CB46,CB47),"-"),"-")</f>
        <v>65</v>
      </c>
      <c r="DI47" s="28">
        <f>IFERROR(IF($E47=1,RANK(CC47,CC:CC,1)+COUNTIF(CC$3:CC46,CC47),"-"),"-")</f>
        <v>64</v>
      </c>
      <c r="DJ47" s="28">
        <f>IFERROR(IF($E47=1,RANK(CD47,CD:CD,1)+COUNTIF(CD$3:CD46,CD47),"-"),"-")</f>
        <v>65</v>
      </c>
      <c r="DK47" s="28">
        <f>IFERROR(IF($E47=1,RANK(CE47,CE:CE,1)+COUNTIF(CE$3:CE46,CE47),"-"),"-")</f>
        <v>23</v>
      </c>
      <c r="DL47" s="28">
        <f>IFERROR(IF($E47=1,RANK(CF47,CF:CF,1)+COUNTIF(CF$3:CF46,CF47),"-"),"-")</f>
        <v>61</v>
      </c>
      <c r="DM47" s="28">
        <f>IFERROR(IF($E47=1,RANK(CG47,CG:CG,1)+COUNTIF(CG$3:CG46,CG47),"-"),"-")</f>
        <v>58</v>
      </c>
      <c r="DN47" s="6"/>
      <c r="DO47" s="28" t="str">
        <f>IFERROR(IF($E47=1,RANK(CI47,CI:CI,1)+COUNTIF(CI$4:CI47,CI47)-1,"-"),"-")</f>
        <v>-</v>
      </c>
      <c r="DP47" s="28" t="str">
        <f>IFERROR(IF($E47=1,RANK(CJ47,CJ:CJ,1)+COUNTIF(CJ$4:CJ47,CJ47)-1,"-"),"-")</f>
        <v>-</v>
      </c>
      <c r="DQ47" s="28" t="str">
        <f>IFERROR(IF($E47=1,RANK(CK47,CK:CK,1)+COUNTIF(CK$4:CK47,CK47)-1,"-"),"-")</f>
        <v>-</v>
      </c>
      <c r="DR47" s="28" t="str">
        <f>IFERROR(IF($E47=1,RANK(CL47,CL:CL,1)+COUNTIF(CL$4:CL47,CL47)-1,"-"),"-")</f>
        <v>-</v>
      </c>
      <c r="DS47" s="28" t="str">
        <f>IFERROR(IF($E47=1,RANK(CM47,CM:CM,1)+COUNTIF(CM$4:CM47,CM47)-1,"-"),"-")</f>
        <v>-</v>
      </c>
      <c r="DT47" s="28" t="str">
        <f>IFERROR(IF($E47=1,RANK(CN47,CN:CN,1)+COUNTIF(CN$4:CN47,CN47)-1,"-"),"-")</f>
        <v>-</v>
      </c>
      <c r="DU47">
        <f>DU46+1</f>
        <v>2</v>
      </c>
      <c r="DV47" s="34">
        <f>DV46-1</f>
        <v>99</v>
      </c>
      <c r="DW47" s="33" t="str">
        <f>IFERROR(INDEX($A:$DD,IF($EI$4="Entrants",MATCH($DU47,$CS:$CS,0),MATCH($DU47,$DB:$DB,0)),11),"")</f>
        <v>PARIS GARE DU NORD (GARE A)</v>
      </c>
      <c r="DX47" s="31">
        <f>IFERROR(INDEX($A:$DD,IF($EI$4="Entrants",MATCH($DU47,$CS:$CS,0),MATCH($DU47,$DB:$DB,0)),IF($EI$4="Entrants",65,24)),"")</f>
        <v>7.36</v>
      </c>
      <c r="DY47">
        <f>DY46+1</f>
        <v>2</v>
      </c>
      <c r="DZ47" s="34">
        <f>MAX(DZ46-1,0)</f>
        <v>98</v>
      </c>
      <c r="EA47" s="33" t="str">
        <f>IFERROR(INDEX($A:$DT,IF($EI$4="Entrants",MATCH($DY47,$DI:$DI,0),MATCH($DY47,$DR:$DR,0)),11),"")</f>
        <v>SOISSONS</v>
      </c>
      <c r="EB47" s="61">
        <f>IFERROR(INDEX($A:$DT,IF($EI$4="Entrants",MATCH($DY47,$DI:$DI,0),MATCH($DY47,$DR:$DR,0)),IF($EI$4="Entrants",81,52)),"")</f>
        <v>-0.42</v>
      </c>
      <c r="EC47" s="32">
        <f>IFERROR(INDEX($A:$DT,IF($EI$4="Entrants",MATCH($DY47,$DI:$DI,0),MATCH($DY47,$DR:$DR,0)),IF($EI$4="Entrants",65,24)),"")</f>
        <v>7.98</v>
      </c>
      <c r="ED47" s="31">
        <f>IFERROR(IF(EB47&gt;0,"+"&amp;ROUND(EB47,2),ROUND(EB47,2)),"")</f>
        <v>-0.42</v>
      </c>
      <c r="EI47" s="68"/>
      <c r="EJ47" s="68"/>
      <c r="EU47">
        <v>8.06</v>
      </c>
      <c r="EV47">
        <v>8.2100000000000009</v>
      </c>
      <c r="EW47">
        <v>8.4700000000000006</v>
      </c>
      <c r="EX47">
        <v>8.4499999999999993</v>
      </c>
      <c r="EY47">
        <v>8.08</v>
      </c>
      <c r="EZ47">
        <v>6.84</v>
      </c>
      <c r="FA47">
        <v>7.52</v>
      </c>
      <c r="FB47">
        <v>7.54</v>
      </c>
      <c r="FK47">
        <v>8.11</v>
      </c>
      <c r="FL47">
        <v>8.5299999999999994</v>
      </c>
      <c r="FM47">
        <v>8.86</v>
      </c>
      <c r="FN47">
        <v>8.34</v>
      </c>
      <c r="FO47">
        <v>7.8</v>
      </c>
      <c r="FP47">
        <v>7.85</v>
      </c>
      <c r="FQ47">
        <v>6.62</v>
      </c>
      <c r="FR47">
        <v>6.83</v>
      </c>
    </row>
    <row r="48" spans="1:174" ht="19.5" x14ac:dyDescent="0.35">
      <c r="A48" s="9">
        <f t="shared" si="2"/>
        <v>1</v>
      </c>
      <c r="B48" s="9">
        <f t="shared" si="3"/>
        <v>1</v>
      </c>
      <c r="C48" s="9">
        <f t="shared" si="11"/>
        <v>1</v>
      </c>
      <c r="D48" s="9">
        <f t="shared" si="4"/>
        <v>1</v>
      </c>
      <c r="E48" s="9">
        <f t="shared" si="5"/>
        <v>1</v>
      </c>
      <c r="F48" s="68" t="s">
        <v>61</v>
      </c>
      <c r="G48" s="68" t="s">
        <v>81</v>
      </c>
      <c r="H48" s="7">
        <v>1</v>
      </c>
      <c r="I48" s="66" t="s">
        <v>78</v>
      </c>
      <c r="J48" s="66">
        <v>396002</v>
      </c>
      <c r="K48" s="66" t="s">
        <v>136</v>
      </c>
      <c r="L48" s="66" t="s">
        <v>46</v>
      </c>
      <c r="M48" s="66" t="s">
        <v>47</v>
      </c>
      <c r="N48" s="65">
        <v>7.89</v>
      </c>
      <c r="O48" s="54">
        <v>8.4700000000000006</v>
      </c>
      <c r="P48" s="54">
        <v>8.7899999999999991</v>
      </c>
      <c r="Q48" s="54">
        <v>8.1999999999999993</v>
      </c>
      <c r="R48" s="65">
        <v>7.87</v>
      </c>
      <c r="S48" s="65">
        <v>7.6</v>
      </c>
      <c r="T48" s="50">
        <v>7.07</v>
      </c>
      <c r="U48" s="50">
        <v>7.5</v>
      </c>
      <c r="V48" s="30"/>
      <c r="AD48" s="65">
        <v>7.63</v>
      </c>
      <c r="AE48" s="70">
        <v>8.44</v>
      </c>
      <c r="AF48" s="70">
        <v>8.82</v>
      </c>
      <c r="AG48" s="65">
        <v>7.98</v>
      </c>
      <c r="AH48" s="65">
        <v>7.58</v>
      </c>
      <c r="AI48" s="65">
        <v>7.39</v>
      </c>
      <c r="AJ48" s="50">
        <v>6.5</v>
      </c>
      <c r="AK48" s="50">
        <v>6.8</v>
      </c>
      <c r="AL48" s="30"/>
      <c r="AT48" s="29">
        <f t="shared" si="17"/>
        <v>0.26</v>
      </c>
      <c r="AU48" s="29">
        <f t="shared" si="17"/>
        <v>0.03</v>
      </c>
      <c r="AV48" s="29">
        <f t="shared" si="17"/>
        <v>-0.03</v>
      </c>
      <c r="AW48" s="29">
        <f t="shared" si="17"/>
        <v>0.22</v>
      </c>
      <c r="AX48" s="29">
        <f t="shared" si="17"/>
        <v>0.28999999999999998</v>
      </c>
      <c r="AY48" s="29">
        <f t="shared" si="17"/>
        <v>0.21</v>
      </c>
      <c r="AZ48" s="29">
        <f t="shared" si="17"/>
        <v>0.56999999999999995</v>
      </c>
      <c r="BA48" s="29">
        <f t="shared" si="15"/>
        <v>0.7</v>
      </c>
      <c r="BB48" s="30"/>
      <c r="BJ48" s="29">
        <f t="shared" si="20"/>
        <v>7.89</v>
      </c>
      <c r="BK48" s="29">
        <f t="shared" si="20"/>
        <v>8.4700000000000006</v>
      </c>
      <c r="BL48" s="29">
        <f t="shared" si="20"/>
        <v>8.7899999999999991</v>
      </c>
      <c r="BM48" s="29">
        <f t="shared" si="20"/>
        <v>8.1999999999999993</v>
      </c>
      <c r="BN48" s="29">
        <f t="shared" si="20"/>
        <v>7.87</v>
      </c>
      <c r="BO48" s="29">
        <f t="shared" si="8"/>
        <v>7.6</v>
      </c>
      <c r="BP48" s="29">
        <f t="shared" si="18"/>
        <v>7.07</v>
      </c>
      <c r="BQ48" s="29">
        <f t="shared" si="18"/>
        <v>7.5</v>
      </c>
      <c r="BR48" s="30"/>
      <c r="BZ48" s="29">
        <f t="shared" si="19"/>
        <v>0.26</v>
      </c>
      <c r="CA48" s="29">
        <f t="shared" si="19"/>
        <v>0.03</v>
      </c>
      <c r="CB48" s="29">
        <f t="shared" si="19"/>
        <v>-0.03</v>
      </c>
      <c r="CC48" s="29">
        <f t="shared" si="19"/>
        <v>0.22</v>
      </c>
      <c r="CD48" s="29">
        <f t="shared" si="19"/>
        <v>0.28999999999999998</v>
      </c>
      <c r="CE48" s="29">
        <f t="shared" si="19"/>
        <v>0.21</v>
      </c>
      <c r="CF48" s="29">
        <f t="shared" si="19"/>
        <v>0.56999999999999995</v>
      </c>
      <c r="CG48" s="29">
        <f t="shared" si="16"/>
        <v>0.7</v>
      </c>
      <c r="CH48" s="30"/>
      <c r="CP48" s="28">
        <f>IFERROR(IF($E48=1,RANK(BJ48,BJ:BJ,1)+COUNTIF(BJ$4:BJ48,BJ48)-1,"-"),"-")</f>
        <v>44</v>
      </c>
      <c r="CQ48" s="28">
        <f>IFERROR(IF($E48=1,RANK(BK48,BK:BK,1)+COUNTIF(BK$4:BK48,BK48)-1,"-"),"-")</f>
        <v>49</v>
      </c>
      <c r="CR48" s="28">
        <f>IFERROR(IF($E48=1,RANK(BL48,BL:BL,1)+COUNTIF(BL$4:BL48,BL48)-1,"-"),"-")</f>
        <v>48</v>
      </c>
      <c r="CS48" s="28">
        <f>IFERROR(IF($E48=1,RANK(BM48,BM:BM,1)+COUNTIF(BM$4:BM48,BM48)-1,"-"),"-")</f>
        <v>36</v>
      </c>
      <c r="CT48" s="28">
        <f>IFERROR(IF($E48=1,RANK(BN48,BN:BN,1)+COUNTIF(BN$4:BN48,BN48)-1,"-"),"-")</f>
        <v>37</v>
      </c>
      <c r="CU48" s="28">
        <f>IFERROR(IF($E48=1,RANK(BO48,BO:BO,1)+COUNTIF(BO$4:BO48,BO48)-1,"-"),"-")</f>
        <v>51</v>
      </c>
      <c r="CV48" s="28">
        <f>IFERROR(IF($E48=1,RANK(BP48,BP:BP,1)+COUNTIF(BP$4:BP48,BP48)-1,"-"),"-")</f>
        <v>70</v>
      </c>
      <c r="CW48" s="28">
        <f>IFERROR(IF($E48=1,RANK(BQ48,BQ:BQ,1)+COUNTIF(BQ$4:BQ48,BQ48)-1,"-"),"-")</f>
        <v>68</v>
      </c>
      <c r="CX48" s="30"/>
      <c r="DF48" s="28">
        <f>IFERROR(IF($E48=1,RANK(BZ48,BZ:BZ,1)+COUNTIF(BZ$3:BZ47,BZ48),"-"),"-")</f>
        <v>77</v>
      </c>
      <c r="DG48" s="28">
        <f>IFERROR(IF($E48=1,RANK(CA48,CA:CA,1)+COUNTIF(CA$3:CA47,CA48),"-"),"-")</f>
        <v>40</v>
      </c>
      <c r="DH48" s="28">
        <f>IFERROR(IF($E48=1,RANK(CB48,CB:CB,1)+COUNTIF(CB$3:CB47,CB48),"-"),"-")</f>
        <v>33</v>
      </c>
      <c r="DI48" s="28">
        <f>IFERROR(IF($E48=1,RANK(CC48,CC:CC,1)+COUNTIF(CC$3:CC47,CC48),"-"),"-")</f>
        <v>75</v>
      </c>
      <c r="DJ48" s="28">
        <f>IFERROR(IF($E48=1,RANK(CD48,CD:CD,1)+COUNTIF(CD$3:CD47,CD48),"-"),"-")</f>
        <v>69</v>
      </c>
      <c r="DK48" s="28">
        <f>IFERROR(IF($E48=1,RANK(CE48,CE:CE,1)+COUNTIF(CE$3:CE47,CE48),"-"),"-")</f>
        <v>61</v>
      </c>
      <c r="DL48" s="28">
        <f>IFERROR(IF($E48=1,RANK(CF48,CF:CF,1)+COUNTIF(CF$3:CF47,CF48),"-"),"-")</f>
        <v>92</v>
      </c>
      <c r="DM48" s="28">
        <f>IFERROR(IF($E48=1,RANK(CG48,CG:CG,1)+COUNTIF(CG$3:CG47,CG48),"-"),"-")</f>
        <v>92</v>
      </c>
      <c r="DN48" s="6"/>
      <c r="DO48" s="28" t="str">
        <f>IFERROR(IF($E48=1,RANK(CI48,CI:CI,1)+COUNTIF(CI$4:CI48,CI48)-1,"-"),"-")</f>
        <v>-</v>
      </c>
      <c r="DP48" s="28" t="str">
        <f>IFERROR(IF($E48=1,RANK(CJ48,CJ:CJ,1)+COUNTIF(CJ$4:CJ48,CJ48)-1,"-"),"-")</f>
        <v>-</v>
      </c>
      <c r="DQ48" s="28" t="str">
        <f>IFERROR(IF($E48=1,RANK(CK48,CK:CK,1)+COUNTIF(CK$4:CK48,CK48)-1,"-"),"-")</f>
        <v>-</v>
      </c>
      <c r="DR48" s="28" t="str">
        <f>IFERROR(IF($E48=1,RANK(CL48,CL:CL,1)+COUNTIF(CL$4:CL48,CL48)-1,"-"),"-")</f>
        <v>-</v>
      </c>
      <c r="DS48" s="28" t="str">
        <f>IFERROR(IF($E48=1,RANK(CM48,CM:CM,1)+COUNTIF(CM$4:CM48,CM48)-1,"-"),"-")</f>
        <v>-</v>
      </c>
      <c r="DT48" s="28" t="str">
        <f>IFERROR(IF($E48=1,RANK(CN48,CN:CN,1)+COUNTIF(CN$4:CN48,CN48)-1,"-"),"-")</f>
        <v>-</v>
      </c>
      <c r="DU48">
        <f>DU47+1</f>
        <v>3</v>
      </c>
      <c r="DV48" s="34">
        <f>DV47-1</f>
        <v>98</v>
      </c>
      <c r="DW48" s="33" t="str">
        <f>IFERROR(INDEX($A:$DD,IF($EI$4="Entrants",MATCH($DU48,$CS:$CS,0),MATCH($DU48,$DB:$DB,0)),11),"")</f>
        <v>MONTARGIS</v>
      </c>
      <c r="DX48" s="31">
        <f>IFERROR(INDEX($A:$DD,IF($EI$4="Entrants",MATCH($DU48,$CS:$CS,0),MATCH($DU48,$DB:$DB,0)),IF($EI$4="Entrants",65,24)),"")</f>
        <v>7.44</v>
      </c>
      <c r="DY48">
        <f>DY47+1</f>
        <v>3</v>
      </c>
      <c r="DZ48" s="34">
        <f>MAX(DZ47-1,0)</f>
        <v>97</v>
      </c>
      <c r="EA48" s="33" t="str">
        <f>IFERROR(INDEX($A:$DT,IF($EI$4="Entrants",MATCH($DY48,$DI:$DI,0),MATCH($DY48,$DR:$DR,0)),11),"")</f>
        <v>PARIS GARE DE L'EST</v>
      </c>
      <c r="EB48" s="61">
        <f>IFERROR(INDEX($A:$DT,IF($EI$4="Entrants",MATCH($DY48,$DI:$DI,0),MATCH($DY48,$DR:$DR,0)),IF($EI$4="Entrants",81,52)),"")</f>
        <v>-0.4</v>
      </c>
      <c r="EC48" s="32">
        <f>IFERROR(INDEX($A:$DT,IF($EI$4="Entrants",MATCH($DY48,$DI:$DI,0),MATCH($DY48,$DR:$DR,0)),IF($EI$4="Entrants",65,24)),"")</f>
        <v>7.57</v>
      </c>
      <c r="ED48" s="31">
        <f>IFERROR(IF(EB48&gt;0,"+"&amp;ROUND(EB48,2),ROUND(EB48,2)),"")</f>
        <v>-0.4</v>
      </c>
      <c r="EI48" s="68"/>
      <c r="EJ48" s="68"/>
      <c r="EU48">
        <v>7.53</v>
      </c>
      <c r="EV48">
        <v>7.64</v>
      </c>
      <c r="EW48">
        <v>8.18</v>
      </c>
      <c r="EX48">
        <v>7.92</v>
      </c>
      <c r="EY48">
        <v>7.39</v>
      </c>
      <c r="EZ48">
        <v>7.59</v>
      </c>
      <c r="FA48">
        <v>6.03</v>
      </c>
      <c r="FB48">
        <v>5.64</v>
      </c>
      <c r="FK48" t="s">
        <v>84</v>
      </c>
      <c r="FL48" t="s">
        <v>84</v>
      </c>
      <c r="FM48" t="s">
        <v>84</v>
      </c>
      <c r="FN48" t="s">
        <v>84</v>
      </c>
      <c r="FO48" t="s">
        <v>84</v>
      </c>
      <c r="FP48" t="s">
        <v>84</v>
      </c>
      <c r="FQ48" t="s">
        <v>84</v>
      </c>
      <c r="FR48" t="s">
        <v>84</v>
      </c>
    </row>
    <row r="49" spans="1:174" ht="19.5" x14ac:dyDescent="0.35">
      <c r="A49" s="9">
        <f t="shared" si="2"/>
        <v>1</v>
      </c>
      <c r="B49" s="9">
        <f t="shared" si="3"/>
        <v>1</v>
      </c>
      <c r="C49" s="9">
        <f t="shared" si="11"/>
        <v>1</v>
      </c>
      <c r="D49" s="9">
        <f t="shared" si="4"/>
        <v>1</v>
      </c>
      <c r="E49" s="9">
        <f t="shared" si="5"/>
        <v>1</v>
      </c>
      <c r="F49" s="68" t="s">
        <v>61</v>
      </c>
      <c r="G49" s="68" t="s">
        <v>87</v>
      </c>
      <c r="H49" s="7">
        <v>1</v>
      </c>
      <c r="I49" s="66" t="s">
        <v>78</v>
      </c>
      <c r="J49" s="66">
        <v>543017</v>
      </c>
      <c r="K49" s="66" t="s">
        <v>137</v>
      </c>
      <c r="L49" s="66" t="s">
        <v>46</v>
      </c>
      <c r="M49" s="66" t="s">
        <v>47</v>
      </c>
      <c r="N49" s="65">
        <v>7.34</v>
      </c>
      <c r="O49" s="54">
        <v>8.58</v>
      </c>
      <c r="P49" s="54">
        <v>8.94</v>
      </c>
      <c r="Q49" s="54">
        <v>8.2899999999999991</v>
      </c>
      <c r="R49" s="65">
        <v>7.25</v>
      </c>
      <c r="S49" s="65">
        <v>7.54</v>
      </c>
      <c r="T49" s="14">
        <v>4.62</v>
      </c>
      <c r="U49" s="50">
        <v>7.09</v>
      </c>
      <c r="V49" s="30"/>
      <c r="AD49" s="65">
        <v>7.47</v>
      </c>
      <c r="AE49" s="70">
        <v>8.59</v>
      </c>
      <c r="AF49" s="72">
        <v>9.06</v>
      </c>
      <c r="AG49" s="70">
        <v>8.4700000000000006</v>
      </c>
      <c r="AH49" s="65">
        <v>7.42</v>
      </c>
      <c r="AI49" s="65">
        <v>7.25</v>
      </c>
      <c r="AJ49" s="14">
        <v>5.13</v>
      </c>
      <c r="AK49" s="50">
        <v>6.84</v>
      </c>
      <c r="AL49" s="30"/>
      <c r="AT49" s="29">
        <f t="shared" si="17"/>
        <v>-0.13</v>
      </c>
      <c r="AU49" s="29">
        <f t="shared" si="17"/>
        <v>-0.01</v>
      </c>
      <c r="AV49" s="29">
        <f t="shared" si="17"/>
        <v>-0.12</v>
      </c>
      <c r="AW49" s="29">
        <f t="shared" si="17"/>
        <v>-0.18</v>
      </c>
      <c r="AX49" s="29">
        <f t="shared" si="17"/>
        <v>-0.17</v>
      </c>
      <c r="AY49" s="29">
        <f t="shared" si="17"/>
        <v>0.28999999999999998</v>
      </c>
      <c r="AZ49" s="29">
        <f t="shared" si="17"/>
        <v>-0.51</v>
      </c>
      <c r="BA49" s="29">
        <f t="shared" si="15"/>
        <v>0.25</v>
      </c>
      <c r="BB49" s="30"/>
      <c r="BJ49" s="29">
        <f t="shared" si="20"/>
        <v>7.34</v>
      </c>
      <c r="BK49" s="29">
        <f t="shared" si="20"/>
        <v>8.58</v>
      </c>
      <c r="BL49" s="29">
        <f t="shared" si="20"/>
        <v>8.94</v>
      </c>
      <c r="BM49" s="29">
        <f t="shared" si="20"/>
        <v>8.2899999999999991</v>
      </c>
      <c r="BN49" s="29">
        <f t="shared" si="20"/>
        <v>7.25</v>
      </c>
      <c r="BO49" s="29">
        <f t="shared" si="8"/>
        <v>7.54</v>
      </c>
      <c r="BP49" s="29">
        <f t="shared" si="18"/>
        <v>4.62</v>
      </c>
      <c r="BQ49" s="29">
        <f t="shared" si="18"/>
        <v>7.09</v>
      </c>
      <c r="BR49" s="30"/>
      <c r="BZ49" s="29">
        <f t="shared" si="19"/>
        <v>-0.13</v>
      </c>
      <c r="CA49" s="29">
        <f t="shared" si="19"/>
        <v>-0.01</v>
      </c>
      <c r="CB49" s="29">
        <f t="shared" si="19"/>
        <v>-0.12</v>
      </c>
      <c r="CC49" s="29">
        <f t="shared" si="19"/>
        <v>-0.18</v>
      </c>
      <c r="CD49" s="29">
        <f t="shared" si="19"/>
        <v>-0.17</v>
      </c>
      <c r="CE49" s="29">
        <f t="shared" si="19"/>
        <v>0.28999999999999998</v>
      </c>
      <c r="CF49" s="29">
        <f t="shared" si="19"/>
        <v>-0.51</v>
      </c>
      <c r="CG49" s="29">
        <f t="shared" si="16"/>
        <v>0.25</v>
      </c>
      <c r="CH49" s="30"/>
      <c r="CP49" s="28">
        <f>IFERROR(IF($E49=1,RANK(BJ49,BJ:BJ,1)+COUNTIF(BJ$4:BJ49,BJ49)-1,"-"),"-")</f>
        <v>8</v>
      </c>
      <c r="CQ49" s="28">
        <f>IFERROR(IF($E49=1,RANK(BK49,BK:BK,1)+COUNTIF(BK$4:BK49,BK49)-1,"-"),"-")</f>
        <v>63</v>
      </c>
      <c r="CR49" s="28">
        <f>IFERROR(IF($E49=1,RANK(BL49,BL:BL,1)+COUNTIF(BL$4:BL49,BL49)-1,"-"),"-")</f>
        <v>69</v>
      </c>
      <c r="CS49" s="28">
        <f>IFERROR(IF($E49=1,RANK(BM49,BM:BM,1)+COUNTIF(BM$4:BM49,BM49)-1,"-"),"-")</f>
        <v>42</v>
      </c>
      <c r="CT49" s="28">
        <f>IFERROR(IF($E49=1,RANK(BN49,BN:BN,1)+COUNTIF(BN$4:BN49,BN49)-1,"-"),"-")</f>
        <v>6</v>
      </c>
      <c r="CU49" s="28">
        <f>IFERROR(IF($E49=1,RANK(BO49,BO:BO,1)+COUNTIF(BO$4:BO49,BO49)-1,"-"),"-")</f>
        <v>41</v>
      </c>
      <c r="CV49" s="28">
        <f>IFERROR(IF($E49=1,RANK(BP49,BP:BP,1)+COUNTIF(BP$4:BP49,BP49)-1,"-"),"-")</f>
        <v>1</v>
      </c>
      <c r="CW49" s="28">
        <f>IFERROR(IF($E49=1,RANK(BQ49,BQ:BQ,1)+COUNTIF(BQ$4:BQ49,BQ49)-1,"-"),"-")</f>
        <v>43</v>
      </c>
      <c r="CX49" s="30"/>
      <c r="DF49" s="28">
        <f>IFERROR(IF($E49=1,RANK(BZ49,BZ:BZ,1)+COUNTIF(BZ$3:BZ48,BZ49),"-"),"-")</f>
        <v>20</v>
      </c>
      <c r="DG49" s="28">
        <f>IFERROR(IF($E49=1,RANK(CA49,CA:CA,1)+COUNTIF(CA$3:CA48,CA49),"-"),"-")</f>
        <v>32</v>
      </c>
      <c r="DH49" s="28">
        <f>IFERROR(IF($E49=1,RANK(CB49,CB:CB,1)+COUNTIF(CB$3:CB48,CB49),"-"),"-")</f>
        <v>16</v>
      </c>
      <c r="DI49" s="28">
        <f>IFERROR(IF($E49=1,RANK(CC49,CC:CC,1)+COUNTIF(CC$3:CC48,CC49),"-"),"-")</f>
        <v>16</v>
      </c>
      <c r="DJ49" s="28">
        <f>IFERROR(IF($E49=1,RANK(CD49,CD:CD,1)+COUNTIF(CD$3:CD48,CD49),"-"),"-")</f>
        <v>17</v>
      </c>
      <c r="DK49" s="28">
        <f>IFERROR(IF($E49=1,RANK(CE49,CE:CE,1)+COUNTIF(CE$3:CE48,CE49),"-"),"-")</f>
        <v>71</v>
      </c>
      <c r="DL49" s="28">
        <f>IFERROR(IF($E49=1,RANK(CF49,CF:CF,1)+COUNTIF(CF$3:CF48,CF49),"-"),"-")</f>
        <v>8</v>
      </c>
      <c r="DM49" s="28">
        <f>IFERROR(IF($E49=1,RANK(CG49,CG:CG,1)+COUNTIF(CG$3:CG48,CG49),"-"),"-")</f>
        <v>64</v>
      </c>
      <c r="DN49" s="6"/>
      <c r="DO49" s="28" t="str">
        <f>IFERROR(IF($E49=1,RANK(CI49,CI:CI,1)+COUNTIF(CI$4:CI49,CI49)-1,"-"),"-")</f>
        <v>-</v>
      </c>
      <c r="DP49" s="28" t="str">
        <f>IFERROR(IF($E49=1,RANK(CJ49,CJ:CJ,1)+COUNTIF(CJ$4:CJ49,CJ49)-1,"-"),"-")</f>
        <v>-</v>
      </c>
      <c r="DQ49" s="28" t="str">
        <f>IFERROR(IF($E49=1,RANK(CK49,CK:CK,1)+COUNTIF(CK$4:CK49,CK49)-1,"-"),"-")</f>
        <v>-</v>
      </c>
      <c r="DR49" s="28" t="str">
        <f>IFERROR(IF($E49=1,RANK(CL49,CL:CL,1)+COUNTIF(CL$4:CL49,CL49)-1,"-"),"-")</f>
        <v>-</v>
      </c>
      <c r="DS49" s="28" t="str">
        <f>IFERROR(IF($E49=1,RANK(CM49,CM:CM,1)+COUNTIF(CM$4:CM49,CM49)-1,"-"),"-")</f>
        <v>-</v>
      </c>
      <c r="DT49" s="28" t="str">
        <f>IFERROR(IF($E49=1,RANK(CN49,CN:CN,1)+COUNTIF(CN$4:CN49,CN49)-1,"-"),"-")</f>
        <v>-</v>
      </c>
      <c r="DU49">
        <f>DU48+1</f>
        <v>4</v>
      </c>
      <c r="DV49" s="34">
        <f>DV48-1</f>
        <v>97</v>
      </c>
      <c r="DW49" s="33" t="str">
        <f>IFERROR(INDEX($A:$DD,IF($EI$4="Entrants",MATCH($DU49,$CS:$CS,0),MATCH($DU49,$DB:$DB,0)),11),"")</f>
        <v>PARIS GARE DE L'EST</v>
      </c>
      <c r="DX49" s="31">
        <f>IFERROR(INDEX($A:$DD,IF($EI$4="Entrants",MATCH($DU49,$CS:$CS,0),MATCH($DU49,$DB:$DB,0)),IF($EI$4="Entrants",65,24)),"")</f>
        <v>7.57</v>
      </c>
      <c r="DY49">
        <f>DY48+1</f>
        <v>4</v>
      </c>
      <c r="DZ49" s="34">
        <f>MAX(DZ48-1,0)</f>
        <v>96</v>
      </c>
      <c r="EA49" s="33" t="str">
        <f>IFERROR(INDEX($A:$DT,IF($EI$4="Entrants",MATCH($DY49,$DI:$DI,0),MATCH($DY49,$DR:$DR,0)),11),"")</f>
        <v>LORIENT BRETAGNE SUD</v>
      </c>
      <c r="EB49" s="61">
        <f>IFERROR(INDEX($A:$DT,IF($EI$4="Entrants",MATCH($DY49,$DI:$DI,0),MATCH($DY49,$DR:$DR,0)),IF($EI$4="Entrants",81,52)),"")</f>
        <v>-0.36</v>
      </c>
      <c r="EC49" s="32">
        <f>IFERROR(INDEX($A:$DT,IF($EI$4="Entrants",MATCH($DY49,$DI:$DI,0),MATCH($DY49,$DR:$DR,0)),IF($EI$4="Entrants",65,24)),"")</f>
        <v>8.32</v>
      </c>
      <c r="ED49" s="31">
        <f>IFERROR(IF(EB49&gt;0,"+"&amp;ROUND(EB49,2),ROUND(EB49,2)),"")</f>
        <v>-0.36</v>
      </c>
      <c r="EI49" s="9"/>
      <c r="EJ49" s="9"/>
      <c r="EU49">
        <v>7.51</v>
      </c>
      <c r="EV49">
        <v>8.17</v>
      </c>
      <c r="EW49">
        <v>8.5500000000000007</v>
      </c>
      <c r="EX49">
        <v>7.53</v>
      </c>
      <c r="EY49">
        <v>7.19</v>
      </c>
      <c r="EZ49">
        <v>6.59</v>
      </c>
      <c r="FA49">
        <v>5.75</v>
      </c>
      <c r="FB49">
        <v>6.42</v>
      </c>
      <c r="FK49" t="s">
        <v>84</v>
      </c>
      <c r="FL49" t="s">
        <v>84</v>
      </c>
      <c r="FM49" t="s">
        <v>84</v>
      </c>
      <c r="FN49" t="s">
        <v>84</v>
      </c>
      <c r="FO49" t="s">
        <v>84</v>
      </c>
      <c r="FP49" t="s">
        <v>84</v>
      </c>
      <c r="FQ49" t="s">
        <v>84</v>
      </c>
      <c r="FR49" t="s">
        <v>84</v>
      </c>
    </row>
    <row r="50" spans="1:174" ht="19.5" x14ac:dyDescent="0.35">
      <c r="A50" s="9">
        <f t="shared" si="2"/>
        <v>1</v>
      </c>
      <c r="B50" s="9">
        <f t="shared" si="3"/>
        <v>1</v>
      </c>
      <c r="C50" s="9">
        <f t="shared" si="11"/>
        <v>1</v>
      </c>
      <c r="D50" s="9">
        <f t="shared" si="4"/>
        <v>1</v>
      </c>
      <c r="E50" s="9">
        <f t="shared" si="5"/>
        <v>1</v>
      </c>
      <c r="F50" s="68" t="s">
        <v>61</v>
      </c>
      <c r="G50" s="68" t="s">
        <v>85</v>
      </c>
      <c r="H50" s="7">
        <v>1</v>
      </c>
      <c r="I50" s="66" t="s">
        <v>78</v>
      </c>
      <c r="J50" s="66">
        <v>476002</v>
      </c>
      <c r="K50" s="66" t="s">
        <v>138</v>
      </c>
      <c r="L50" s="66" t="s">
        <v>46</v>
      </c>
      <c r="M50" s="66" t="s">
        <v>47</v>
      </c>
      <c r="N50" s="54">
        <v>8.02</v>
      </c>
      <c r="O50" s="54">
        <v>8.4499999999999993</v>
      </c>
      <c r="P50" s="55">
        <v>9.02</v>
      </c>
      <c r="Q50" s="54">
        <v>8.32</v>
      </c>
      <c r="R50" s="54">
        <v>8.2799999999999994</v>
      </c>
      <c r="S50" s="65">
        <v>7.06</v>
      </c>
      <c r="T50" s="50">
        <v>6.96</v>
      </c>
      <c r="U50" s="50">
        <v>7.51</v>
      </c>
      <c r="V50" s="30"/>
      <c r="AD50" s="70">
        <v>8.2899999999999991</v>
      </c>
      <c r="AE50" s="70">
        <v>8.6199999999999992</v>
      </c>
      <c r="AF50" s="72">
        <v>9.09</v>
      </c>
      <c r="AG50" s="70">
        <v>8.68</v>
      </c>
      <c r="AH50" s="70">
        <v>8.2899999999999991</v>
      </c>
      <c r="AI50" s="65">
        <v>7.91</v>
      </c>
      <c r="AJ50" s="50">
        <v>7.19</v>
      </c>
      <c r="AK50" s="50">
        <v>7.82</v>
      </c>
      <c r="AL50" s="30"/>
      <c r="AT50" s="29">
        <f t="shared" si="17"/>
        <v>-0.27</v>
      </c>
      <c r="AU50" s="29">
        <f t="shared" si="17"/>
        <v>-0.17</v>
      </c>
      <c r="AV50" s="29">
        <f t="shared" si="17"/>
        <v>-7.0000000000000007E-2</v>
      </c>
      <c r="AW50" s="29">
        <f t="shared" si="17"/>
        <v>-0.36</v>
      </c>
      <c r="AX50" s="29">
        <f t="shared" si="17"/>
        <v>-0.01</v>
      </c>
      <c r="AY50" s="29">
        <f t="shared" si="17"/>
        <v>-0.85</v>
      </c>
      <c r="AZ50" s="29">
        <f t="shared" si="17"/>
        <v>-0.23</v>
      </c>
      <c r="BA50" s="29">
        <f t="shared" si="15"/>
        <v>-0.31</v>
      </c>
      <c r="BB50" s="30"/>
      <c r="BJ50" s="29">
        <f t="shared" si="20"/>
        <v>8.02</v>
      </c>
      <c r="BK50" s="29">
        <f t="shared" si="20"/>
        <v>8.4499999999999993</v>
      </c>
      <c r="BL50" s="29">
        <f t="shared" si="20"/>
        <v>9.02</v>
      </c>
      <c r="BM50" s="29">
        <f t="shared" si="20"/>
        <v>8.32</v>
      </c>
      <c r="BN50" s="29">
        <f t="shared" si="20"/>
        <v>8.2799999999999994</v>
      </c>
      <c r="BO50" s="29">
        <f t="shared" si="8"/>
        <v>7.06</v>
      </c>
      <c r="BP50" s="29">
        <f t="shared" si="18"/>
        <v>6.96</v>
      </c>
      <c r="BQ50" s="29">
        <f t="shared" si="18"/>
        <v>7.51</v>
      </c>
      <c r="BR50" s="30"/>
      <c r="BZ50" s="29">
        <f t="shared" si="19"/>
        <v>-0.27</v>
      </c>
      <c r="CA50" s="29">
        <f t="shared" si="19"/>
        <v>-0.17</v>
      </c>
      <c r="CB50" s="29">
        <f t="shared" si="19"/>
        <v>-7.0000000000000007E-2</v>
      </c>
      <c r="CC50" s="29">
        <f t="shared" si="19"/>
        <v>-0.36</v>
      </c>
      <c r="CD50" s="29">
        <f t="shared" si="19"/>
        <v>-0.01</v>
      </c>
      <c r="CE50" s="29">
        <f t="shared" si="19"/>
        <v>-0.85</v>
      </c>
      <c r="CF50" s="29">
        <f t="shared" si="19"/>
        <v>-0.23</v>
      </c>
      <c r="CG50" s="29">
        <f t="shared" si="16"/>
        <v>-0.31</v>
      </c>
      <c r="CH50" s="30"/>
      <c r="CP50" s="28">
        <f>IFERROR(IF($E50=1,RANK(BJ50,BJ:BJ,1)+COUNTIF(BJ$4:BJ50,BJ50)-1,"-"),"-")</f>
        <v>65</v>
      </c>
      <c r="CQ50" s="28">
        <f>IFERROR(IF($E50=1,RANK(BK50,BK:BK,1)+COUNTIF(BK$4:BK50,BK50)-1,"-"),"-")</f>
        <v>45</v>
      </c>
      <c r="CR50" s="28">
        <f>IFERROR(IF($E50=1,RANK(BL50,BL:BL,1)+COUNTIF(BL$4:BL50,BL50)-1,"-"),"-")</f>
        <v>76</v>
      </c>
      <c r="CS50" s="28">
        <f>IFERROR(IF($E50=1,RANK(BM50,BM:BM,1)+COUNTIF(BM$4:BM50,BM50)-1,"-"),"-")</f>
        <v>48</v>
      </c>
      <c r="CT50" s="28">
        <f>IFERROR(IF($E50=1,RANK(BN50,BN:BN,1)+COUNTIF(BN$4:BN50,BN50)-1,"-"),"-")</f>
        <v>76</v>
      </c>
      <c r="CU50" s="28">
        <f>IFERROR(IF($E50=1,RANK(BO50,BO:BO,1)+COUNTIF(BO$4:BO50,BO50)-1,"-"),"-")</f>
        <v>15</v>
      </c>
      <c r="CV50" s="28">
        <f>IFERROR(IF($E50=1,RANK(BP50,BP:BP,1)+COUNTIF(BP$4:BP50,BP50)-1,"-"),"-")</f>
        <v>69</v>
      </c>
      <c r="CW50" s="28">
        <f>IFERROR(IF($E50=1,RANK(BQ50,BQ:BQ,1)+COUNTIF(BQ$4:BQ50,BQ50)-1,"-"),"-")</f>
        <v>69</v>
      </c>
      <c r="CX50" s="30"/>
      <c r="DF50" s="28">
        <f>IFERROR(IF($E50=1,RANK(BZ50,BZ:BZ,1)+COUNTIF(BZ$3:BZ49,BZ50),"-"),"-")</f>
        <v>6</v>
      </c>
      <c r="DG50" s="28">
        <f>IFERROR(IF($E50=1,RANK(CA50,CA:CA,1)+COUNTIF(CA$3:CA49,CA50),"-"),"-")</f>
        <v>13</v>
      </c>
      <c r="DH50" s="28">
        <f>IFERROR(IF($E50=1,RANK(CB50,CB:CB,1)+COUNTIF(CB$3:CB49,CB50),"-"),"-")</f>
        <v>27</v>
      </c>
      <c r="DI50" s="28">
        <f>IFERROR(IF($E50=1,RANK(CC50,CC:CC,1)+COUNTIF(CC$3:CC49,CC50),"-"),"-")</f>
        <v>4</v>
      </c>
      <c r="DJ50" s="28">
        <f>IFERROR(IF($E50=1,RANK(CD50,CD:CD,1)+COUNTIF(CD$3:CD49,CD50),"-"),"-")</f>
        <v>28</v>
      </c>
      <c r="DK50" s="28">
        <f>IFERROR(IF($E50=1,RANK(CE50,CE:CE,1)+COUNTIF(CE$3:CE49,CE50),"-"),"-")</f>
        <v>4</v>
      </c>
      <c r="DL50" s="28">
        <f>IFERROR(IF($E50=1,RANK(CF50,CF:CF,1)+COUNTIF(CF$3:CF49,CF50),"-"),"-")</f>
        <v>22</v>
      </c>
      <c r="DM50" s="28">
        <f>IFERROR(IF($E50=1,RANK(CG50,CG:CG,1)+COUNTIF(CG$3:CG49,CG50),"-"),"-")</f>
        <v>12</v>
      </c>
      <c r="DN50" s="6"/>
      <c r="DO50" s="28" t="str">
        <f>IFERROR(IF($E50=1,RANK(CI50,CI:CI,1)+COUNTIF(CI$4:CI50,CI50)-1,"-"),"-")</f>
        <v>-</v>
      </c>
      <c r="DP50" s="28" t="str">
        <f>IFERROR(IF($E50=1,RANK(CJ50,CJ:CJ,1)+COUNTIF(CJ$4:CJ50,CJ50)-1,"-"),"-")</f>
        <v>-</v>
      </c>
      <c r="DQ50" s="28" t="str">
        <f>IFERROR(IF($E50=1,RANK(CK50,CK:CK,1)+COUNTIF(CK$4:CK50,CK50)-1,"-"),"-")</f>
        <v>-</v>
      </c>
      <c r="DR50" s="28" t="str">
        <f>IFERROR(IF($E50=1,RANK(CL50,CL:CL,1)+COUNTIF(CL$4:CL50,CL50)-1,"-"),"-")</f>
        <v>-</v>
      </c>
      <c r="DS50" s="28" t="str">
        <f>IFERROR(IF($E50=1,RANK(CM50,CM:CM,1)+COUNTIF(CM$4:CM50,CM50)-1,"-"),"-")</f>
        <v>-</v>
      </c>
      <c r="DT50" s="28" t="str">
        <f>IFERROR(IF($E50=1,RANK(CN50,CN:CN,1)+COUNTIF(CN$4:CN50,CN50)-1,"-"),"-")</f>
        <v>-</v>
      </c>
      <c r="DU50">
        <f>DU49+1</f>
        <v>5</v>
      </c>
      <c r="DV50" s="34">
        <f>DV49-1</f>
        <v>96</v>
      </c>
      <c r="DW50" s="33" t="str">
        <f>IFERROR(INDEX($A:$DD,IF($EI$4="Entrants",MATCH($DU50,$CS:$CS,0),MATCH($DU50,$DB:$DB,0)),11),"")</f>
        <v>PARIS AUSTERLITZ (SURFACE)</v>
      </c>
      <c r="DX50" s="31">
        <f>IFERROR(INDEX($A:$DD,IF($EI$4="Entrants",MATCH($DU50,$CS:$CS,0),MATCH($DU50,$DB:$DB,0)),IF($EI$4="Entrants",65,24)),"")</f>
        <v>7.63</v>
      </c>
      <c r="DY50">
        <f>DY49+1</f>
        <v>5</v>
      </c>
      <c r="DZ50" s="34">
        <f>MAX(DZ49-1,0)</f>
        <v>95</v>
      </c>
      <c r="EA50" s="33" t="str">
        <f>IFERROR(INDEX($A:$DT,IF($EI$4="Entrants",MATCH($DY50,$DI:$DI,0),MATCH($DY50,$DR:$DR,0)),11),"")</f>
        <v>TOURCOING</v>
      </c>
      <c r="EB50" s="61">
        <f>IFERROR(INDEX($A:$DT,IF($EI$4="Entrants",MATCH($DY50,$DI:$DI,0),MATCH($DY50,$DR:$DR,0)),IF($EI$4="Entrants",81,52)),"")</f>
        <v>-0.36</v>
      </c>
      <c r="EC50" s="32">
        <f>IFERROR(INDEX($A:$DT,IF($EI$4="Entrants",MATCH($DY50,$DI:$DI,0),MATCH($DY50,$DR:$DR,0)),IF($EI$4="Entrants",65,24)),"")</f>
        <v>8.18</v>
      </c>
      <c r="ED50" s="31">
        <f>IFERROR(IF(EB50&gt;0,"+"&amp;ROUND(EB50,2),ROUND(EB50,2)),"")</f>
        <v>-0.36</v>
      </c>
      <c r="EI50" s="17"/>
      <c r="EJ50" s="17"/>
      <c r="EU50">
        <v>8.08</v>
      </c>
      <c r="EV50">
        <v>8.6</v>
      </c>
      <c r="EW50">
        <v>9</v>
      </c>
      <c r="EX50">
        <v>8.4700000000000006</v>
      </c>
      <c r="EY50">
        <v>7.84</v>
      </c>
      <c r="EZ50">
        <v>6.3</v>
      </c>
      <c r="FA50">
        <v>6.04</v>
      </c>
      <c r="FB50">
        <v>6.14</v>
      </c>
      <c r="FK50" t="s">
        <v>84</v>
      </c>
      <c r="FL50" t="s">
        <v>84</v>
      </c>
      <c r="FM50" t="s">
        <v>84</v>
      </c>
      <c r="FN50" t="s">
        <v>84</v>
      </c>
      <c r="FO50" t="s">
        <v>84</v>
      </c>
      <c r="FP50" t="s">
        <v>84</v>
      </c>
      <c r="FQ50" t="s">
        <v>84</v>
      </c>
      <c r="FR50" t="s">
        <v>84</v>
      </c>
    </row>
    <row r="51" spans="1:174" ht="15.5" x14ac:dyDescent="0.35">
      <c r="A51" s="9">
        <f t="shared" si="2"/>
        <v>1</v>
      </c>
      <c r="B51" s="9">
        <f t="shared" si="3"/>
        <v>1</v>
      </c>
      <c r="C51" s="9">
        <f t="shared" si="11"/>
        <v>1</v>
      </c>
      <c r="D51" s="9">
        <f t="shared" si="4"/>
        <v>1</v>
      </c>
      <c r="E51" s="9">
        <f t="shared" si="5"/>
        <v>1</v>
      </c>
      <c r="F51" s="68" t="s">
        <v>61</v>
      </c>
      <c r="G51" s="68" t="s">
        <v>87</v>
      </c>
      <c r="H51" s="7">
        <v>1</v>
      </c>
      <c r="I51" s="66" t="s">
        <v>78</v>
      </c>
      <c r="J51" s="66">
        <v>684001</v>
      </c>
      <c r="K51" s="66" t="s">
        <v>139</v>
      </c>
      <c r="L51" s="66" t="s">
        <v>46</v>
      </c>
      <c r="M51" s="66" t="s">
        <v>47</v>
      </c>
      <c r="N51" s="65">
        <v>6.86</v>
      </c>
      <c r="O51" s="54">
        <v>8.09</v>
      </c>
      <c r="P51" s="54">
        <v>8.59</v>
      </c>
      <c r="Q51" s="65">
        <v>7.44</v>
      </c>
      <c r="R51" s="65">
        <v>7.04</v>
      </c>
      <c r="S51" s="56">
        <v>5.76</v>
      </c>
      <c r="T51" s="14">
        <v>5</v>
      </c>
      <c r="U51" s="50">
        <v>6.42</v>
      </c>
      <c r="V51" s="30"/>
      <c r="AD51" s="65">
        <v>6.77</v>
      </c>
      <c r="AE51" s="65">
        <v>7.61</v>
      </c>
      <c r="AF51" s="70">
        <v>8.2100000000000009</v>
      </c>
      <c r="AG51" s="65">
        <v>7.2</v>
      </c>
      <c r="AH51" s="65">
        <v>6.95</v>
      </c>
      <c r="AI51" s="56">
        <v>5.75</v>
      </c>
      <c r="AJ51" s="14">
        <v>5.3</v>
      </c>
      <c r="AK51" s="50">
        <v>6.22</v>
      </c>
      <c r="AL51" s="30"/>
      <c r="AT51" s="29">
        <f t="shared" si="17"/>
        <v>0.09</v>
      </c>
      <c r="AU51" s="29">
        <f t="shared" si="17"/>
        <v>0.48</v>
      </c>
      <c r="AV51" s="29">
        <f t="shared" si="17"/>
        <v>0.38</v>
      </c>
      <c r="AW51" s="29">
        <f t="shared" si="17"/>
        <v>0.24</v>
      </c>
      <c r="AX51" s="29">
        <f t="shared" si="17"/>
        <v>0.09</v>
      </c>
      <c r="AY51" s="29">
        <f t="shared" si="17"/>
        <v>0.01</v>
      </c>
      <c r="AZ51" s="29">
        <f t="shared" si="17"/>
        <v>-0.3</v>
      </c>
      <c r="BA51" s="29">
        <f t="shared" si="15"/>
        <v>0.2</v>
      </c>
      <c r="BB51" s="30"/>
      <c r="BJ51" s="29">
        <f t="shared" si="20"/>
        <v>6.86</v>
      </c>
      <c r="BK51" s="29">
        <f t="shared" si="20"/>
        <v>8.09</v>
      </c>
      <c r="BL51" s="29">
        <f t="shared" si="20"/>
        <v>8.59</v>
      </c>
      <c r="BM51" s="29">
        <f t="shared" si="20"/>
        <v>7.44</v>
      </c>
      <c r="BN51" s="29">
        <f t="shared" si="20"/>
        <v>7.04</v>
      </c>
      <c r="BO51" s="29">
        <f t="shared" si="8"/>
        <v>5.76</v>
      </c>
      <c r="BP51" s="29">
        <f t="shared" si="18"/>
        <v>5</v>
      </c>
      <c r="BQ51" s="29">
        <f t="shared" si="18"/>
        <v>6.42</v>
      </c>
      <c r="BR51" s="30"/>
      <c r="BZ51" s="29">
        <f t="shared" si="19"/>
        <v>0.09</v>
      </c>
      <c r="CA51" s="29">
        <f t="shared" si="19"/>
        <v>0.48</v>
      </c>
      <c r="CB51" s="29">
        <f t="shared" si="19"/>
        <v>0.38</v>
      </c>
      <c r="CC51" s="29">
        <f t="shared" si="19"/>
        <v>0.24</v>
      </c>
      <c r="CD51" s="29">
        <f t="shared" si="19"/>
        <v>0.09</v>
      </c>
      <c r="CE51" s="29">
        <f t="shared" si="19"/>
        <v>0.01</v>
      </c>
      <c r="CF51" s="29">
        <f t="shared" si="19"/>
        <v>-0.3</v>
      </c>
      <c r="CG51" s="29">
        <f t="shared" si="16"/>
        <v>0.2</v>
      </c>
      <c r="CH51" s="30"/>
      <c r="CP51" s="28">
        <f>IFERROR(IF($E51=1,RANK(BJ51,BJ:BJ,1)+COUNTIF(BJ$4:BJ51,BJ51)-1,"-"),"-")</f>
        <v>1</v>
      </c>
      <c r="CQ51" s="28">
        <f>IFERROR(IF($E51=1,RANK(BK51,BK:BK,1)+COUNTIF(BK$4:BK51,BK51)-1,"-"),"-")</f>
        <v>13</v>
      </c>
      <c r="CR51" s="28">
        <f>IFERROR(IF($E51=1,RANK(BL51,BL:BL,1)+COUNTIF(BL$4:BL51,BL51)-1,"-"),"-")</f>
        <v>22</v>
      </c>
      <c r="CS51" s="28">
        <f>IFERROR(IF($E51=1,RANK(BM51,BM:BM,1)+COUNTIF(BM$4:BM51,BM51)-1,"-"),"-")</f>
        <v>3</v>
      </c>
      <c r="CT51" s="28">
        <f>IFERROR(IF($E51=1,RANK(BN51,BN:BN,1)+COUNTIF(BN$4:BN51,BN51)-1,"-"),"-")</f>
        <v>2</v>
      </c>
      <c r="CU51" s="28">
        <f>IFERROR(IF($E51=1,RANK(BO51,BO:BO,1)+COUNTIF(BO$4:BO51,BO51)-1,"-"),"-")</f>
        <v>1</v>
      </c>
      <c r="CV51" s="28">
        <f>IFERROR(IF($E51=1,RANK(BP51,BP:BP,1)+COUNTIF(BP$4:BP51,BP51)-1,"-"),"-")</f>
        <v>3</v>
      </c>
      <c r="CW51" s="28">
        <f>IFERROR(IF($E51=1,RANK(BQ51,BQ:BQ,1)+COUNTIF(BQ$4:BQ51,BQ51)-1,"-"),"-")</f>
        <v>4</v>
      </c>
      <c r="CX51" s="30"/>
      <c r="DF51" s="28">
        <f>IFERROR(IF($E51=1,RANK(BZ51,BZ:BZ,1)+COUNTIF(BZ$3:BZ50,BZ51),"-"),"-")</f>
        <v>55</v>
      </c>
      <c r="DG51" s="28">
        <f>IFERROR(IF($E51=1,RANK(CA51,CA:CA,1)+COUNTIF(CA$3:CA50,CA51),"-"),"-")</f>
        <v>91</v>
      </c>
      <c r="DH51" s="28">
        <f>IFERROR(IF($E51=1,RANK(CB51,CB:CB,1)+COUNTIF(CB$3:CB50,CB51),"-"),"-")</f>
        <v>85</v>
      </c>
      <c r="DI51" s="28">
        <f>IFERROR(IF($E51=1,RANK(CC51,CC:CC,1)+COUNTIF(CC$3:CC50,CC51),"-"),"-")</f>
        <v>80</v>
      </c>
      <c r="DJ51" s="28">
        <f>IFERROR(IF($E51=1,RANK(CD51,CD:CD,1)+COUNTIF(CD$3:CD50,CD51),"-"),"-")</f>
        <v>48</v>
      </c>
      <c r="DK51" s="28">
        <f>IFERROR(IF($E51=1,RANK(CE51,CE:CE,1)+COUNTIF(CE$3:CE50,CE51),"-"),"-")</f>
        <v>36</v>
      </c>
      <c r="DL51" s="28">
        <f>IFERROR(IF($E51=1,RANK(CF51,CF:CF,1)+COUNTIF(CF$3:CF50,CF51),"-"),"-")</f>
        <v>18</v>
      </c>
      <c r="DM51" s="28">
        <f>IFERROR(IF($E51=1,RANK(CG51,CG:CG,1)+COUNTIF(CG$3:CG50,CG51),"-"),"-")</f>
        <v>56</v>
      </c>
      <c r="DN51" s="6"/>
      <c r="DO51" s="28" t="str">
        <f>IFERROR(IF($E51=1,RANK(CI51,CI:CI,1)+COUNTIF(CI$4:CI51,CI51)-1,"-"),"-")</f>
        <v>-</v>
      </c>
      <c r="DP51" s="28" t="str">
        <f>IFERROR(IF($E51=1,RANK(CJ51,CJ:CJ,1)+COUNTIF(CJ$4:CJ51,CJ51)-1,"-"),"-")</f>
        <v>-</v>
      </c>
      <c r="DQ51" s="28" t="str">
        <f>IFERROR(IF($E51=1,RANK(CK51,CK:CK,1)+COUNTIF(CK$4:CK51,CK51)-1,"-"),"-")</f>
        <v>-</v>
      </c>
      <c r="DR51" s="28" t="str">
        <f>IFERROR(IF($E51=1,RANK(CL51,CL:CL,1)+COUNTIF(CL$4:CL51,CL51)-1,"-"),"-")</f>
        <v>-</v>
      </c>
      <c r="DS51" s="28" t="str">
        <f>IFERROR(IF($E51=1,RANK(CM51,CM:CM,1)+COUNTIF(CM$4:CM51,CM51)-1,"-"),"-")</f>
        <v>-</v>
      </c>
      <c r="DT51" s="28" t="str">
        <f>IFERROR(IF($E51=1,RANK(CN51,CN:CN,1)+COUNTIF(CN$4:CN51,CN51)-1,"-"),"-")</f>
        <v>-</v>
      </c>
      <c r="DU51" s="41" t="s">
        <v>10</v>
      </c>
      <c r="DV51" s="40" t="s">
        <v>10</v>
      </c>
      <c r="DW51" s="39" t="s">
        <v>38</v>
      </c>
      <c r="DX51" s="38" t="s">
        <v>39</v>
      </c>
      <c r="DY51" s="41" t="s">
        <v>10</v>
      </c>
      <c r="DZ51" s="40" t="s">
        <v>10</v>
      </c>
      <c r="EA51" s="39" t="s">
        <v>40</v>
      </c>
      <c r="EB51" s="38" t="s">
        <v>41</v>
      </c>
      <c r="EC51" s="38" t="s">
        <v>39</v>
      </c>
      <c r="ED51" s="38" t="s">
        <v>41</v>
      </c>
      <c r="EI51" s="68"/>
      <c r="EJ51" s="68"/>
      <c r="EU51">
        <v>8.25</v>
      </c>
      <c r="EV51">
        <v>8.6300000000000008</v>
      </c>
      <c r="EW51">
        <v>8.89</v>
      </c>
      <c r="EX51">
        <v>8.6300000000000008</v>
      </c>
      <c r="EY51">
        <v>8.34</v>
      </c>
      <c r="EZ51">
        <v>7.98</v>
      </c>
      <c r="FA51">
        <v>7.1</v>
      </c>
      <c r="FB51">
        <v>7.37</v>
      </c>
      <c r="FK51">
        <v>8.1199999999999992</v>
      </c>
      <c r="FL51">
        <v>8.52</v>
      </c>
      <c r="FM51">
        <v>8.8699999999999992</v>
      </c>
      <c r="FN51">
        <v>8.32</v>
      </c>
      <c r="FO51">
        <v>7.87</v>
      </c>
      <c r="FP51">
        <v>7.59</v>
      </c>
      <c r="FQ51">
        <v>6.78</v>
      </c>
      <c r="FR51">
        <v>7.2</v>
      </c>
    </row>
    <row r="52" spans="1:174" ht="19.5" x14ac:dyDescent="0.35">
      <c r="A52" s="9">
        <f t="shared" si="2"/>
        <v>1</v>
      </c>
      <c r="B52" s="9">
        <f t="shared" si="3"/>
        <v>1</v>
      </c>
      <c r="C52" s="9" t="str">
        <f t="shared" si="11"/>
        <v/>
      </c>
      <c r="D52" s="9">
        <f t="shared" si="4"/>
        <v>1</v>
      </c>
      <c r="E52" s="9">
        <f t="shared" si="5"/>
        <v>0</v>
      </c>
      <c r="F52" s="68" t="s">
        <v>61</v>
      </c>
      <c r="G52" s="68" t="s">
        <v>85</v>
      </c>
      <c r="H52" s="66" t="s">
        <v>82</v>
      </c>
      <c r="I52" s="66" t="s">
        <v>78</v>
      </c>
      <c r="J52" s="66">
        <v>474338</v>
      </c>
      <c r="K52" s="66" t="s">
        <v>140</v>
      </c>
      <c r="L52" s="66" t="s">
        <v>46</v>
      </c>
      <c r="M52" s="66" t="s">
        <v>47</v>
      </c>
      <c r="N52" s="54">
        <v>8.2899999999999991</v>
      </c>
      <c r="O52" s="54">
        <v>8.83</v>
      </c>
      <c r="P52" s="54">
        <v>8.89</v>
      </c>
      <c r="Q52" s="55">
        <v>9</v>
      </c>
      <c r="R52" s="54">
        <v>8.52</v>
      </c>
      <c r="S52" s="65">
        <v>7.77</v>
      </c>
      <c r="T52" s="50">
        <v>7.06</v>
      </c>
      <c r="U52" s="50">
        <v>7.36</v>
      </c>
      <c r="V52" s="30"/>
      <c r="AD52" s="70">
        <v>8.3000000000000007</v>
      </c>
      <c r="AE52" s="70">
        <v>8.75</v>
      </c>
      <c r="AF52" s="70">
        <v>8.81</v>
      </c>
      <c r="AG52" s="70">
        <v>8.82</v>
      </c>
      <c r="AH52" s="70">
        <v>8.57</v>
      </c>
      <c r="AI52" s="65">
        <v>7.84</v>
      </c>
      <c r="AJ52" s="50">
        <v>7.14</v>
      </c>
      <c r="AK52" s="50">
        <v>7.49</v>
      </c>
      <c r="AL52" s="30"/>
      <c r="AT52" s="29">
        <f t="shared" si="17"/>
        <v>-0.01</v>
      </c>
      <c r="AU52" s="29">
        <f t="shared" si="17"/>
        <v>0.08</v>
      </c>
      <c r="AV52" s="29">
        <f t="shared" si="17"/>
        <v>0.08</v>
      </c>
      <c r="AW52" s="29">
        <f t="shared" si="17"/>
        <v>0.18</v>
      </c>
      <c r="AX52" s="29">
        <f t="shared" si="17"/>
        <v>-0.05</v>
      </c>
      <c r="AY52" s="29">
        <f t="shared" si="17"/>
        <v>-7.0000000000000007E-2</v>
      </c>
      <c r="AZ52" s="29">
        <f t="shared" si="17"/>
        <v>-0.08</v>
      </c>
      <c r="BA52" s="29">
        <f t="shared" si="15"/>
        <v>-0.13</v>
      </c>
      <c r="BB52" s="30"/>
      <c r="BJ52" s="29" t="str">
        <f t="shared" si="20"/>
        <v>-</v>
      </c>
      <c r="BK52" s="29" t="str">
        <f t="shared" si="20"/>
        <v>-</v>
      </c>
      <c r="BL52" s="29" t="str">
        <f t="shared" si="20"/>
        <v>-</v>
      </c>
      <c r="BM52" s="29" t="str">
        <f t="shared" si="20"/>
        <v>-</v>
      </c>
      <c r="BN52" s="29" t="str">
        <f t="shared" si="20"/>
        <v>-</v>
      </c>
      <c r="BO52" s="29" t="str">
        <f t="shared" si="8"/>
        <v>-</v>
      </c>
      <c r="BP52" s="29" t="str">
        <f t="shared" si="18"/>
        <v>-</v>
      </c>
      <c r="BQ52" s="29" t="str">
        <f t="shared" si="18"/>
        <v>-</v>
      </c>
      <c r="BR52" s="30"/>
      <c r="BZ52" s="29" t="str">
        <f t="shared" si="19"/>
        <v>-</v>
      </c>
      <c r="CA52" s="29" t="str">
        <f t="shared" si="19"/>
        <v>-</v>
      </c>
      <c r="CB52" s="29" t="str">
        <f t="shared" si="19"/>
        <v>-</v>
      </c>
      <c r="CC52" s="29" t="str">
        <f t="shared" si="19"/>
        <v>-</v>
      </c>
      <c r="CD52" s="29" t="str">
        <f t="shared" si="19"/>
        <v>-</v>
      </c>
      <c r="CE52" s="29" t="str">
        <f t="shared" si="19"/>
        <v>-</v>
      </c>
      <c r="CF52" s="29" t="str">
        <f t="shared" si="19"/>
        <v>-</v>
      </c>
      <c r="CG52" s="29" t="str">
        <f t="shared" si="16"/>
        <v>-</v>
      </c>
      <c r="CH52" s="30"/>
      <c r="CP52" s="28" t="str">
        <f>IFERROR(IF($E52=1,RANK(BJ52,BJ:BJ,1)+COUNTIF(BJ$4:BJ52,BJ52)-1,"-"),"-")</f>
        <v>-</v>
      </c>
      <c r="CQ52" s="28" t="str">
        <f>IFERROR(IF($E52=1,RANK(BK52,BK:BK,1)+COUNTIF(BK$4:BK52,BK52)-1,"-"),"-")</f>
        <v>-</v>
      </c>
      <c r="CR52" s="28" t="str">
        <f>IFERROR(IF($E52=1,RANK(BL52,BL:BL,1)+COUNTIF(BL$4:BL52,BL52)-1,"-"),"-")</f>
        <v>-</v>
      </c>
      <c r="CS52" s="28" t="str">
        <f>IFERROR(IF($E52=1,RANK(BM52,BM:BM,1)+COUNTIF(BM$4:BM52,BM52)-1,"-"),"-")</f>
        <v>-</v>
      </c>
      <c r="CT52" s="28" t="str">
        <f>IFERROR(IF($E52=1,RANK(BN52,BN:BN,1)+COUNTIF(BN$4:BN52,BN52)-1,"-"),"-")</f>
        <v>-</v>
      </c>
      <c r="CU52" s="28" t="str">
        <f>IFERROR(IF($E52=1,RANK(BO52,BO:BO,1)+COUNTIF(BO$4:BO52,BO52)-1,"-"),"-")</f>
        <v>-</v>
      </c>
      <c r="CV52" s="28" t="str">
        <f>IFERROR(IF($E52=1,RANK(BP52,BP:BP,1)+COUNTIF(BP$4:BP52,BP52)-1,"-"),"-")</f>
        <v>-</v>
      </c>
      <c r="CW52" s="28" t="str">
        <f>IFERROR(IF($E52=1,RANK(BQ52,BQ:BQ,1)+COUNTIF(BQ$4:BQ52,BQ52)-1,"-"),"-")</f>
        <v>-</v>
      </c>
      <c r="CX52" s="30"/>
      <c r="DF52" s="28" t="str">
        <f>IFERROR(IF($E52=1,RANK(BZ52,BZ:BZ,1)+COUNTIF(BZ$3:BZ51,BZ52),"-"),"-")</f>
        <v>-</v>
      </c>
      <c r="DG52" s="28" t="str">
        <f>IFERROR(IF($E52=1,RANK(CA52,CA:CA,1)+COUNTIF(CA$3:CA51,CA52),"-"),"-")</f>
        <v>-</v>
      </c>
      <c r="DH52" s="28" t="str">
        <f>IFERROR(IF($E52=1,RANK(CB52,CB:CB,1)+COUNTIF(CB$3:CB51,CB52),"-"),"-")</f>
        <v>-</v>
      </c>
      <c r="DI52" s="28" t="str">
        <f>IFERROR(IF($E52=1,RANK(CC52,CC:CC,1)+COUNTIF(CC$3:CC51,CC52),"-"),"-")</f>
        <v>-</v>
      </c>
      <c r="DJ52" s="28" t="str">
        <f>IFERROR(IF($E52=1,RANK(CD52,CD:CD,1)+COUNTIF(CD$3:CD51,CD52),"-"),"-")</f>
        <v>-</v>
      </c>
      <c r="DK52" s="28" t="str">
        <f>IFERROR(IF($E52=1,RANK(CE52,CE:CE,1)+COUNTIF(CE$3:CE51,CE52),"-"),"-")</f>
        <v>-</v>
      </c>
      <c r="DL52" s="28" t="str">
        <f>IFERROR(IF($E52=1,RANK(CF52,CF:CF,1)+COUNTIF(CF$3:CF51,CF52),"-"),"-")</f>
        <v>-</v>
      </c>
      <c r="DM52" s="28" t="str">
        <f>IFERROR(IF($E52=1,RANK(CG52,CG:CG,1)+COUNTIF(CG$3:CG51,CG52),"-"),"-")</f>
        <v>-</v>
      </c>
      <c r="DN52" s="6"/>
      <c r="DO52" s="28" t="str">
        <f>IFERROR(IF($E52=1,RANK(CI52,CI:CI,1)+COUNTIF(CI$4:CI52,CI52)-1,"-"),"-")</f>
        <v>-</v>
      </c>
      <c r="DP52" s="28" t="str">
        <f>IFERROR(IF($E52=1,RANK(CJ52,CJ:CJ,1)+COUNTIF(CJ$4:CJ52,CJ52)-1,"-"),"-")</f>
        <v>-</v>
      </c>
      <c r="DQ52" s="28" t="str">
        <f>IFERROR(IF($E52=1,RANK(CK52,CK:CK,1)+COUNTIF(CK$4:CK52,CK52)-1,"-"),"-")</f>
        <v>-</v>
      </c>
      <c r="DR52" s="28" t="str">
        <f>IFERROR(IF($E52=1,RANK(CL52,CL:CL,1)+COUNTIF(CL$4:CL52,CL52)-1,"-"),"-")</f>
        <v>-</v>
      </c>
      <c r="DS52" s="28" t="str">
        <f>IFERROR(IF($E52=1,RANK(CM52,CM:CM,1)+COUNTIF(CM$4:CM52,CM52)-1,"-"),"-")</f>
        <v>-</v>
      </c>
      <c r="DT52" s="28" t="str">
        <f>IFERROR(IF($E52=1,RANK(CN52,CN:CN,1)+COUNTIF(CN$4:CN52,CN52)-1,"-"),"-")</f>
        <v>-</v>
      </c>
      <c r="DU52">
        <f>$F$2+1-DV52</f>
        <v>100</v>
      </c>
      <c r="DV52" s="34">
        <f>IF($EI$4="Entrants",MIN($CT:$CT),MIN($DC:$DC))</f>
        <v>1</v>
      </c>
      <c r="DW52" s="33" t="str">
        <f>IFERROR(INDEX($A:$DD,IF($EI$4="Entrants",MATCH($DU52,$CT:$CT,0),MATCH($DU52,$DC:$DC,0)),11),"")</f>
        <v>MONACO</v>
      </c>
      <c r="DX52" s="31">
        <f>IFERROR(INDEX($A:$DD,IF($EI$4="Entrants",MATCH($DU52,$CT:$CT,0),MATCH($DU52,$DC:$DC,0)),IF($EI$4="Entrants",66,25)),"")</f>
        <v>8.99</v>
      </c>
      <c r="DY52">
        <f>DZ58+1-DZ52</f>
        <v>99</v>
      </c>
      <c r="DZ52" s="34">
        <f>IF($EI$4="Entrants",MIN($DJ:$DJ),MIN($DS:$DS))</f>
        <v>1</v>
      </c>
      <c r="EA52" s="33" t="str">
        <f>IFERROR(INDEX($A:$DT,IF($EI$4="Entrants",MATCH($DY52,$DJ:$DJ,0),MATCH($DY52,$DS:$DS,0)),11),"")</f>
        <v>TOULOUSE MATABIAU</v>
      </c>
      <c r="EB52" s="61">
        <f>IFERROR(INDEX($A:$DT,IF($EI$4="Entrants",MATCH($DY52,$DJ:$DJ,0),MATCH($DY52,$DS:$DS,0)),IF($EI$4="Entrants",82,53)),"")</f>
        <v>1.52</v>
      </c>
      <c r="EC52" s="32">
        <f>IFERROR(INDEX($A:$DT,IF($EI$4="Entrants",MATCH($DY52,$DJ:$DJ,0),MATCH($DY52,$DS:$DS,0)),IF($EI$4="Entrants",66,25)),"")</f>
        <v>8.11</v>
      </c>
      <c r="ED52" s="31" t="str">
        <f>IFERROR(IF(EB52&gt;0,"+"&amp;ROUND(EB52,2),ROUND(EB52,2)),"")</f>
        <v>+1,52</v>
      </c>
      <c r="EI52" s="68"/>
      <c r="EJ52" s="68"/>
      <c r="EU52">
        <v>7.91</v>
      </c>
      <c r="EV52">
        <v>8.1</v>
      </c>
      <c r="EW52">
        <v>8.25</v>
      </c>
      <c r="EX52">
        <v>8.7799999999999994</v>
      </c>
      <c r="EY52">
        <v>8.0399999999999991</v>
      </c>
      <c r="EZ52">
        <v>7.31</v>
      </c>
      <c r="FA52">
        <v>6.12</v>
      </c>
      <c r="FB52">
        <v>6.14</v>
      </c>
      <c r="FK52">
        <v>7.17</v>
      </c>
      <c r="FL52">
        <v>8.15</v>
      </c>
      <c r="FM52">
        <v>8.25</v>
      </c>
      <c r="FN52">
        <v>8.27</v>
      </c>
      <c r="FO52">
        <v>7.1</v>
      </c>
      <c r="FP52" t="s">
        <v>84</v>
      </c>
      <c r="FQ52">
        <v>5.24</v>
      </c>
      <c r="FR52">
        <v>5.56</v>
      </c>
    </row>
    <row r="53" spans="1:174" ht="19.5" x14ac:dyDescent="0.35">
      <c r="A53" s="9">
        <f t="shared" si="2"/>
        <v>1</v>
      </c>
      <c r="B53" s="9">
        <f t="shared" si="3"/>
        <v>1</v>
      </c>
      <c r="C53" s="9">
        <f t="shared" si="11"/>
        <v>1</v>
      </c>
      <c r="D53" s="9">
        <f t="shared" si="4"/>
        <v>1</v>
      </c>
      <c r="E53" s="9">
        <f t="shared" si="5"/>
        <v>1</v>
      </c>
      <c r="F53" s="68" t="s">
        <v>61</v>
      </c>
      <c r="G53" s="68" t="s">
        <v>81</v>
      </c>
      <c r="H53" s="7">
        <v>1</v>
      </c>
      <c r="I53" s="66" t="s">
        <v>49</v>
      </c>
      <c r="J53" s="66">
        <v>481002</v>
      </c>
      <c r="K53" s="66" t="s">
        <v>141</v>
      </c>
      <c r="L53" s="66" t="s">
        <v>46</v>
      </c>
      <c r="M53" s="66" t="s">
        <v>47</v>
      </c>
      <c r="N53" s="54">
        <v>8.2100000000000009</v>
      </c>
      <c r="O53" s="54">
        <v>8.59</v>
      </c>
      <c r="P53" s="55">
        <v>9.07</v>
      </c>
      <c r="Q53" s="54">
        <v>8.39</v>
      </c>
      <c r="R53" s="54">
        <v>8.2799999999999994</v>
      </c>
      <c r="S53" s="65">
        <v>7.94</v>
      </c>
      <c r="T53" s="50">
        <v>7.31</v>
      </c>
      <c r="U53" s="13">
        <v>8.01</v>
      </c>
      <c r="V53" s="30"/>
      <c r="AD53" s="65">
        <v>7.92</v>
      </c>
      <c r="AE53" s="70">
        <v>8.17</v>
      </c>
      <c r="AF53" s="70">
        <v>8.6999999999999993</v>
      </c>
      <c r="AG53" s="70">
        <v>8.1300000000000008</v>
      </c>
      <c r="AH53" s="65">
        <v>7.94</v>
      </c>
      <c r="AI53" s="65">
        <v>7.74</v>
      </c>
      <c r="AJ53" s="50">
        <v>7.01</v>
      </c>
      <c r="AK53" s="50">
        <v>7.48</v>
      </c>
      <c r="AL53" s="30"/>
      <c r="AT53" s="29">
        <f t="shared" si="17"/>
        <v>0.28999999999999998</v>
      </c>
      <c r="AU53" s="29">
        <f t="shared" si="17"/>
        <v>0.42</v>
      </c>
      <c r="AV53" s="29">
        <f t="shared" si="17"/>
        <v>0.37</v>
      </c>
      <c r="AW53" s="29">
        <f t="shared" si="17"/>
        <v>0.26</v>
      </c>
      <c r="AX53" s="29">
        <f t="shared" si="17"/>
        <v>0.34</v>
      </c>
      <c r="AY53" s="29">
        <f t="shared" si="17"/>
        <v>0.2</v>
      </c>
      <c r="AZ53" s="29">
        <f t="shared" si="17"/>
        <v>0.3</v>
      </c>
      <c r="BA53" s="29">
        <f t="shared" si="15"/>
        <v>0.53</v>
      </c>
      <c r="BB53" s="30"/>
      <c r="BJ53" s="29">
        <f t="shared" si="20"/>
        <v>8.2100000000000009</v>
      </c>
      <c r="BK53" s="29">
        <f t="shared" si="20"/>
        <v>8.59</v>
      </c>
      <c r="BL53" s="29">
        <f t="shared" si="20"/>
        <v>9.07</v>
      </c>
      <c r="BM53" s="29">
        <f t="shared" si="20"/>
        <v>8.39</v>
      </c>
      <c r="BN53" s="29">
        <f t="shared" si="20"/>
        <v>8.2799999999999994</v>
      </c>
      <c r="BO53" s="29">
        <f t="shared" si="8"/>
        <v>7.94</v>
      </c>
      <c r="BP53" s="29">
        <f t="shared" si="18"/>
        <v>7.31</v>
      </c>
      <c r="BQ53" s="29">
        <f t="shared" si="18"/>
        <v>8.01</v>
      </c>
      <c r="BR53" s="30"/>
      <c r="BZ53" s="29">
        <f t="shared" si="19"/>
        <v>0.28999999999999998</v>
      </c>
      <c r="CA53" s="29">
        <f t="shared" si="19"/>
        <v>0.42</v>
      </c>
      <c r="CB53" s="29">
        <f t="shared" si="19"/>
        <v>0.37</v>
      </c>
      <c r="CC53" s="29">
        <f t="shared" si="19"/>
        <v>0.26</v>
      </c>
      <c r="CD53" s="29">
        <f t="shared" si="19"/>
        <v>0.34</v>
      </c>
      <c r="CE53" s="29">
        <f t="shared" si="19"/>
        <v>0.2</v>
      </c>
      <c r="CF53" s="29">
        <f t="shared" si="19"/>
        <v>0.3</v>
      </c>
      <c r="CG53" s="29">
        <f t="shared" si="16"/>
        <v>0.53</v>
      </c>
      <c r="CH53" s="30"/>
      <c r="CP53" s="28">
        <f>IFERROR(IF($E53=1,RANK(BJ53,BJ:BJ,1)+COUNTIF(BJ$4:BJ53,BJ53)-1,"-"),"-")</f>
        <v>81</v>
      </c>
      <c r="CQ53" s="28">
        <f>IFERROR(IF($E53=1,RANK(BK53,BK:BK,1)+COUNTIF(BK$4:BK53,BK53)-1,"-"),"-")</f>
        <v>65</v>
      </c>
      <c r="CR53" s="28">
        <f>IFERROR(IF($E53=1,RANK(BL53,BL:BL,1)+COUNTIF(BL$4:BL53,BL53)-1,"-"),"-")</f>
        <v>85</v>
      </c>
      <c r="CS53" s="28">
        <f>IFERROR(IF($E53=1,RANK(BM53,BM:BM,1)+COUNTIF(BM$4:BM53,BM53)-1,"-"),"-")</f>
        <v>56</v>
      </c>
      <c r="CT53" s="28">
        <f>IFERROR(IF($E53=1,RANK(BN53,BN:BN,1)+COUNTIF(BN$4:BN53,BN53)-1,"-"),"-")</f>
        <v>77</v>
      </c>
      <c r="CU53" s="28">
        <f>IFERROR(IF($E53=1,RANK(BO53,BO:BO,1)+COUNTIF(BO$4:BO53,BO53)-1,"-"),"-")</f>
        <v>86</v>
      </c>
      <c r="CV53" s="28">
        <f>IFERROR(IF($E53=1,RANK(BP53,BP:BP,1)+COUNTIF(BP$4:BP53,BP53)-1,"-"),"-")</f>
        <v>84</v>
      </c>
      <c r="CW53" s="28">
        <f>IFERROR(IF($E53=1,RANK(BQ53,BQ:BQ,1)+COUNTIF(BQ$4:BQ53,BQ53)-1,"-"),"-")</f>
        <v>96</v>
      </c>
      <c r="CX53" s="30"/>
      <c r="DF53" s="28">
        <f>IFERROR(IF($E53=1,RANK(BZ53,BZ:BZ,1)+COUNTIF(BZ$3:BZ52,BZ53),"-"),"-")</f>
        <v>81</v>
      </c>
      <c r="DG53" s="28">
        <f>IFERROR(IF($E53=1,RANK(CA53,CA:CA,1)+COUNTIF(CA$3:CA52,CA53),"-"),"-")</f>
        <v>88</v>
      </c>
      <c r="DH53" s="28">
        <f>IFERROR(IF($E53=1,RANK(CB53,CB:CB,1)+COUNTIF(CB$3:CB52,CB53),"-"),"-")</f>
        <v>82</v>
      </c>
      <c r="DI53" s="28">
        <f>IFERROR(IF($E53=1,RANK(CC53,CC:CC,1)+COUNTIF(CC$3:CC52,CC53),"-"),"-")</f>
        <v>84</v>
      </c>
      <c r="DJ53" s="28">
        <f>IFERROR(IF($E53=1,RANK(CD53,CD:CD,1)+COUNTIF(CD$3:CD52,CD53),"-"),"-")</f>
        <v>78</v>
      </c>
      <c r="DK53" s="28">
        <f>IFERROR(IF($E53=1,RANK(CE53,CE:CE,1)+COUNTIF(CE$3:CE52,CE53),"-"),"-")</f>
        <v>59</v>
      </c>
      <c r="DL53" s="28">
        <f>IFERROR(IF($E53=1,RANK(CF53,CF:CF,1)+COUNTIF(CF$3:CF52,CF53),"-"),"-")</f>
        <v>76</v>
      </c>
      <c r="DM53" s="28">
        <f>IFERROR(IF($E53=1,RANK(CG53,CG:CG,1)+COUNTIF(CG$3:CG52,CG53),"-"),"-")</f>
        <v>85</v>
      </c>
      <c r="DN53" s="6"/>
      <c r="DO53" s="28" t="str">
        <f>IFERROR(IF($E53=1,RANK(CI53,CI:CI,1)+COUNTIF(CI$4:CI53,CI53)-1,"-"),"-")</f>
        <v>-</v>
      </c>
      <c r="DP53" s="28" t="str">
        <f>IFERROR(IF($E53=1,RANK(CJ53,CJ:CJ,1)+COUNTIF(CJ$4:CJ53,CJ53)-1,"-"),"-")</f>
        <v>-</v>
      </c>
      <c r="DQ53" s="28" t="str">
        <f>IFERROR(IF($E53=1,RANK(CK53,CK:CK,1)+COUNTIF(CK$4:CK53,CK53)-1,"-"),"-")</f>
        <v>-</v>
      </c>
      <c r="DR53" s="28" t="str">
        <f>IFERROR(IF($E53=1,RANK(CL53,CL:CL,1)+COUNTIF(CL$4:CL53,CL53)-1,"-"),"-")</f>
        <v>-</v>
      </c>
      <c r="DS53" s="28" t="str">
        <f>IFERROR(IF($E53=1,RANK(CM53,CM:CM,1)+COUNTIF(CM$4:CM53,CM53)-1,"-"),"-")</f>
        <v>-</v>
      </c>
      <c r="DT53" s="28" t="str">
        <f>IFERROR(IF($E53=1,RANK(CN53,CN:CN,1)+COUNTIF(CN$4:CN53,CN53)-1,"-"),"-")</f>
        <v>-</v>
      </c>
      <c r="DU53">
        <f>DU52-1</f>
        <v>99</v>
      </c>
      <c r="DV53" s="34">
        <f>DV52+1</f>
        <v>2</v>
      </c>
      <c r="DW53" s="33" t="str">
        <f>IFERROR(INDEX($A:$DD,IF($EI$4="Entrants",MATCH($DU53,$CT:$CT,0),MATCH($DU53,$DC:$DC,0)),11),"")</f>
        <v>BELFORT MONTBELIARD TGV</v>
      </c>
      <c r="DX53" s="31">
        <f>IFERROR(INDEX($A:$DD,IF($EI$4="Entrants",MATCH($DU53,$CT:$CT,0),MATCH($DU53,$DC:$DC,0)),IF($EI$4="Entrants",66,25)),"")</f>
        <v>8.94</v>
      </c>
      <c r="DY53">
        <f>DY52-1</f>
        <v>98</v>
      </c>
      <c r="DZ53" s="34">
        <f>MAX(DZ52+1,0)</f>
        <v>2</v>
      </c>
      <c r="EA53" s="33" t="str">
        <f>IFERROR(INDEX($A:$DT,IF($EI$4="Entrants",MATCH($DY53,$DJ:$DJ,0),MATCH($DY53,$DS:$DS,0)),11),"")</f>
        <v>LILLE EUROPE</v>
      </c>
      <c r="EB53" s="61">
        <f>IFERROR(INDEX($A:$DT,IF($EI$4="Entrants",MATCH($DY53,$DJ:$DJ,0),MATCH($DY53,$DS:$DS,0)),IF($EI$4="Entrants",82,53)),"")</f>
        <v>0.75</v>
      </c>
      <c r="EC53" s="32">
        <f>IFERROR(INDEX($A:$DT,IF($EI$4="Entrants",MATCH($DY53,$DJ:$DJ,0),MATCH($DY53,$DS:$DS,0)),IF($EI$4="Entrants",66,25)),"")</f>
        <v>7.68</v>
      </c>
      <c r="ED53" s="31" t="str">
        <f>IFERROR(IF(EB53&gt;0,"+"&amp;ROUND(EB53,2),ROUND(EB53,2)),"")</f>
        <v>+0,75</v>
      </c>
      <c r="EI53" s="68"/>
      <c r="EJ53" s="68"/>
      <c r="EU53">
        <v>8.18</v>
      </c>
      <c r="EV53">
        <v>8.74</v>
      </c>
      <c r="EW53">
        <v>8.77</v>
      </c>
      <c r="EX53">
        <v>8.6</v>
      </c>
      <c r="EY53">
        <v>7.91</v>
      </c>
      <c r="EZ53">
        <v>7.18</v>
      </c>
      <c r="FA53">
        <v>6.76</v>
      </c>
      <c r="FB53">
        <v>6.05</v>
      </c>
      <c r="FK53">
        <v>7.99</v>
      </c>
      <c r="FL53">
        <v>8.25</v>
      </c>
      <c r="FM53">
        <v>8.17</v>
      </c>
      <c r="FN53">
        <v>8.18</v>
      </c>
      <c r="FO53">
        <v>7.07</v>
      </c>
      <c r="FP53">
        <v>7.7</v>
      </c>
      <c r="FQ53">
        <v>5.66</v>
      </c>
      <c r="FR53">
        <v>5.74</v>
      </c>
    </row>
    <row r="54" spans="1:174" ht="19.5" x14ac:dyDescent="0.35">
      <c r="A54" s="9">
        <f t="shared" si="2"/>
        <v>1</v>
      </c>
      <c r="B54" s="9">
        <f t="shared" si="3"/>
        <v>1</v>
      </c>
      <c r="C54" s="9">
        <f t="shared" si="11"/>
        <v>1</v>
      </c>
      <c r="D54" s="9">
        <f t="shared" si="4"/>
        <v>1</v>
      </c>
      <c r="E54" s="9">
        <f t="shared" si="5"/>
        <v>1</v>
      </c>
      <c r="F54" s="68" t="s">
        <v>61</v>
      </c>
      <c r="G54" s="68" t="s">
        <v>87</v>
      </c>
      <c r="H54" s="7">
        <v>1</v>
      </c>
      <c r="I54" s="66" t="s">
        <v>78</v>
      </c>
      <c r="J54" s="66">
        <v>543009</v>
      </c>
      <c r="K54" s="66" t="s">
        <v>142</v>
      </c>
      <c r="L54" s="66" t="s">
        <v>46</v>
      </c>
      <c r="M54" s="66" t="s">
        <v>47</v>
      </c>
      <c r="N54" s="65">
        <v>7.83</v>
      </c>
      <c r="O54" s="54">
        <v>8.5500000000000007</v>
      </c>
      <c r="P54" s="55">
        <v>9.0500000000000007</v>
      </c>
      <c r="Q54" s="54">
        <v>8.34</v>
      </c>
      <c r="R54" s="65">
        <v>7.69</v>
      </c>
      <c r="S54" s="65">
        <v>7.58</v>
      </c>
      <c r="T54" s="50">
        <v>6.57</v>
      </c>
      <c r="U54" s="50">
        <v>7.51</v>
      </c>
      <c r="V54" s="30"/>
      <c r="AD54" s="65">
        <v>7.76</v>
      </c>
      <c r="AE54" s="70">
        <v>8.4700000000000006</v>
      </c>
      <c r="AF54" s="72">
        <v>9.0500000000000007</v>
      </c>
      <c r="AG54" s="70">
        <v>8.14</v>
      </c>
      <c r="AH54" s="65">
        <v>7.64</v>
      </c>
      <c r="AI54" s="65">
        <v>7.38</v>
      </c>
      <c r="AJ54" s="50">
        <v>6.44</v>
      </c>
      <c r="AK54" s="50">
        <v>7.62</v>
      </c>
      <c r="AL54" s="30"/>
      <c r="AT54" s="29">
        <f t="shared" si="17"/>
        <v>7.0000000000000007E-2</v>
      </c>
      <c r="AU54" s="29">
        <f t="shared" si="17"/>
        <v>0.08</v>
      </c>
      <c r="AV54" s="29">
        <f t="shared" si="17"/>
        <v>0</v>
      </c>
      <c r="AW54" s="29">
        <f t="shared" si="17"/>
        <v>0.2</v>
      </c>
      <c r="AX54" s="29">
        <f t="shared" si="17"/>
        <v>0.05</v>
      </c>
      <c r="AY54" s="29">
        <f t="shared" si="17"/>
        <v>0.2</v>
      </c>
      <c r="AZ54" s="29">
        <f t="shared" si="17"/>
        <v>0.13</v>
      </c>
      <c r="BA54" s="29">
        <f t="shared" si="15"/>
        <v>-0.11</v>
      </c>
      <c r="BB54" s="30"/>
      <c r="BJ54" s="29">
        <f t="shared" si="20"/>
        <v>7.83</v>
      </c>
      <c r="BK54" s="29">
        <f t="shared" si="20"/>
        <v>8.5500000000000007</v>
      </c>
      <c r="BL54" s="29">
        <f t="shared" si="20"/>
        <v>9.0500000000000007</v>
      </c>
      <c r="BM54" s="29">
        <f t="shared" si="20"/>
        <v>8.34</v>
      </c>
      <c r="BN54" s="29">
        <f t="shared" si="20"/>
        <v>7.69</v>
      </c>
      <c r="BO54" s="29">
        <f t="shared" si="8"/>
        <v>7.58</v>
      </c>
      <c r="BP54" s="29">
        <f t="shared" si="18"/>
        <v>6.57</v>
      </c>
      <c r="BQ54" s="29">
        <f t="shared" si="18"/>
        <v>7.51</v>
      </c>
      <c r="BR54" s="30"/>
      <c r="BZ54" s="29">
        <f t="shared" si="19"/>
        <v>7.0000000000000007E-2</v>
      </c>
      <c r="CA54" s="29">
        <f t="shared" si="19"/>
        <v>0.08</v>
      </c>
      <c r="CB54" s="29">
        <f t="shared" si="19"/>
        <v>0</v>
      </c>
      <c r="CC54" s="29">
        <f t="shared" si="19"/>
        <v>0.2</v>
      </c>
      <c r="CD54" s="29">
        <f t="shared" si="19"/>
        <v>0.05</v>
      </c>
      <c r="CE54" s="29">
        <f t="shared" si="19"/>
        <v>0.2</v>
      </c>
      <c r="CF54" s="29">
        <f t="shared" si="19"/>
        <v>0.13</v>
      </c>
      <c r="CG54" s="29">
        <f t="shared" si="16"/>
        <v>-0.11</v>
      </c>
      <c r="CH54" s="30"/>
      <c r="CP54" s="28">
        <f>IFERROR(IF($E54=1,RANK(BJ54,BJ:BJ,1)+COUNTIF(BJ$4:BJ54,BJ54)-1,"-"),"-")</f>
        <v>40</v>
      </c>
      <c r="CQ54" s="28">
        <f>IFERROR(IF($E54=1,RANK(BK54,BK:BK,1)+COUNTIF(BK$4:BK54,BK54)-1,"-"),"-")</f>
        <v>56</v>
      </c>
      <c r="CR54" s="28">
        <f>IFERROR(IF($E54=1,RANK(BL54,BL:BL,1)+COUNTIF(BL$4:BL54,BL54)-1,"-"),"-")</f>
        <v>82</v>
      </c>
      <c r="CS54" s="28">
        <f>IFERROR(IF($E54=1,RANK(BM54,BM:BM,1)+COUNTIF(BM$4:BM54,BM54)-1,"-"),"-")</f>
        <v>49</v>
      </c>
      <c r="CT54" s="28">
        <f>IFERROR(IF($E54=1,RANK(BN54,BN:BN,1)+COUNTIF(BN$4:BN54,BN54)-1,"-"),"-")</f>
        <v>24</v>
      </c>
      <c r="CU54" s="28">
        <f>IFERROR(IF($E54=1,RANK(BO54,BO:BO,1)+COUNTIF(BO$4:BO54,BO54)-1,"-"),"-")</f>
        <v>48</v>
      </c>
      <c r="CV54" s="28">
        <f>IFERROR(IF($E54=1,RANK(BP54,BP:BP,1)+COUNTIF(BP$4:BP54,BP54)-1,"-"),"-")</f>
        <v>48</v>
      </c>
      <c r="CW54" s="28">
        <f>IFERROR(IF($E54=1,RANK(BQ54,BQ:BQ,1)+COUNTIF(BQ$4:BQ54,BQ54)-1,"-"),"-")</f>
        <v>70</v>
      </c>
      <c r="CX54" s="30"/>
      <c r="DF54" s="28">
        <f>IFERROR(IF($E54=1,RANK(BZ54,BZ:BZ,1)+COUNTIF(BZ$3:BZ53,BZ54),"-"),"-")</f>
        <v>50</v>
      </c>
      <c r="DG54" s="28">
        <f>IFERROR(IF($E54=1,RANK(CA54,CA:CA,1)+COUNTIF(CA$3:CA53,CA54),"-"),"-")</f>
        <v>44</v>
      </c>
      <c r="DH54" s="28">
        <f>IFERROR(IF($E54=1,RANK(CB54,CB:CB,1)+COUNTIF(CB$3:CB53,CB54),"-"),"-")</f>
        <v>40</v>
      </c>
      <c r="DI54" s="28">
        <f>IFERROR(IF($E54=1,RANK(CC54,CC:CC,1)+COUNTIF(CC$3:CC53,CC54),"-"),"-")</f>
        <v>74</v>
      </c>
      <c r="DJ54" s="28">
        <f>IFERROR(IF($E54=1,RANK(CD54,CD:CD,1)+COUNTIF(CD$3:CD53,CD54),"-"),"-")</f>
        <v>43</v>
      </c>
      <c r="DK54" s="28">
        <f>IFERROR(IF($E54=1,RANK(CE54,CE:CE,1)+COUNTIF(CE$3:CE53,CE54),"-"),"-")</f>
        <v>60</v>
      </c>
      <c r="DL54" s="28">
        <f>IFERROR(IF($E54=1,RANK(CF54,CF:CF,1)+COUNTIF(CF$3:CF53,CF54),"-"),"-")</f>
        <v>50</v>
      </c>
      <c r="DM54" s="28">
        <f>IFERROR(IF($E54=1,RANK(CG54,CG:CG,1)+COUNTIF(CG$3:CG53,CG54),"-"),"-")</f>
        <v>20</v>
      </c>
      <c r="DN54" s="6"/>
      <c r="DO54" s="28" t="str">
        <f>IFERROR(IF($E54=1,RANK(CI54,CI:CI,1)+COUNTIF(CI$4:CI54,CI54)-1,"-"),"-")</f>
        <v>-</v>
      </c>
      <c r="DP54" s="28" t="str">
        <f>IFERROR(IF($E54=1,RANK(CJ54,CJ:CJ,1)+COUNTIF(CJ$4:CJ54,CJ54)-1,"-"),"-")</f>
        <v>-</v>
      </c>
      <c r="DQ54" s="28" t="str">
        <f>IFERROR(IF($E54=1,RANK(CK54,CK:CK,1)+COUNTIF(CK$4:CK54,CK54)-1,"-"),"-")</f>
        <v>-</v>
      </c>
      <c r="DR54" s="28" t="str">
        <f>IFERROR(IF($E54=1,RANK(CL54,CL:CL,1)+COUNTIF(CL$4:CL54,CL54)-1,"-"),"-")</f>
        <v>-</v>
      </c>
      <c r="DS54" s="28" t="str">
        <f>IFERROR(IF($E54=1,RANK(CM54,CM:CM,1)+COUNTIF(CM$4:CM54,CM54)-1,"-"),"-")</f>
        <v>-</v>
      </c>
      <c r="DT54" s="28" t="str">
        <f>IFERROR(IF($E54=1,RANK(CN54,CN:CN,1)+COUNTIF(CN$4:CN54,CN54)-1,"-"),"-")</f>
        <v>-</v>
      </c>
      <c r="DU54">
        <f>DU53-1</f>
        <v>98</v>
      </c>
      <c r="DV54" s="34">
        <f>DV53+1</f>
        <v>3</v>
      </c>
      <c r="DW54" s="33" t="str">
        <f>IFERROR(INDEX($A:$DD,IF($EI$4="Entrants",MATCH($DU54,$CT:$CT,0),MATCH($DU54,$DC:$DC,0)),11),"")</f>
        <v>NIMES PONT DU GARD</v>
      </c>
      <c r="DX54" s="31">
        <f>IFERROR(INDEX($A:$DD,IF($EI$4="Entrants",MATCH($DU54,$CT:$CT,0),MATCH($DU54,$DC:$DC,0)),IF($EI$4="Entrants",66,25)),"")</f>
        <v>8.8000000000000007</v>
      </c>
      <c r="DY54">
        <f>DY53-1</f>
        <v>97</v>
      </c>
      <c r="DZ54" s="34">
        <f>MAX(DZ53+1,0)</f>
        <v>3</v>
      </c>
      <c r="EA54" s="33" t="str">
        <f>IFERROR(INDEX($A:$DT,IF($EI$4="Entrants",MATCH($DY54,$DJ:$DJ,0),MATCH($DY54,$DS:$DS,0)),11),"")</f>
        <v>NEVERS</v>
      </c>
      <c r="EB54" s="61">
        <f>IFERROR(INDEX($A:$DT,IF($EI$4="Entrants",MATCH($DY54,$DJ:$DJ,0),MATCH($DY54,$DS:$DS,0)),IF($EI$4="Entrants",82,53)),"")</f>
        <v>0.7</v>
      </c>
      <c r="EC54" s="32">
        <f>IFERROR(INDEX($A:$DT,IF($EI$4="Entrants",MATCH($DY54,$DJ:$DJ,0),MATCH($DY54,$DS:$DS,0)),IF($EI$4="Entrants",66,25)),"")</f>
        <v>8.33</v>
      </c>
      <c r="ED54" s="31" t="str">
        <f>IFERROR(IF(EB54&gt;0,"+"&amp;ROUND(EB54,2),ROUND(EB54,2)),"")</f>
        <v>+0,7</v>
      </c>
      <c r="EI54" s="68"/>
      <c r="EJ54" s="68"/>
      <c r="EU54">
        <v>7.26</v>
      </c>
      <c r="EV54">
        <v>8.5299999999999994</v>
      </c>
      <c r="EW54">
        <v>8.92</v>
      </c>
      <c r="EX54">
        <v>8.02</v>
      </c>
      <c r="EY54">
        <v>7.42</v>
      </c>
      <c r="EZ54">
        <v>6.66</v>
      </c>
      <c r="FA54">
        <v>4.8899999999999997</v>
      </c>
      <c r="FB54">
        <v>5.95</v>
      </c>
      <c r="FK54">
        <v>7.25</v>
      </c>
      <c r="FL54">
        <v>8.4600000000000009</v>
      </c>
      <c r="FM54">
        <v>8.91</v>
      </c>
      <c r="FN54">
        <v>7.81</v>
      </c>
      <c r="FO54">
        <v>6.88</v>
      </c>
      <c r="FP54">
        <v>7.14</v>
      </c>
      <c r="FQ54">
        <v>5.7</v>
      </c>
      <c r="FR54">
        <v>6.41</v>
      </c>
    </row>
    <row r="55" spans="1:174" ht="19.5" x14ac:dyDescent="0.35">
      <c r="A55" s="9">
        <f t="shared" si="2"/>
        <v>1</v>
      </c>
      <c r="B55" s="9">
        <f t="shared" si="3"/>
        <v>1</v>
      </c>
      <c r="C55" s="9">
        <f t="shared" si="11"/>
        <v>1</v>
      </c>
      <c r="D55" s="9">
        <f t="shared" si="4"/>
        <v>1</v>
      </c>
      <c r="E55" s="9">
        <f t="shared" si="5"/>
        <v>1</v>
      </c>
      <c r="F55" s="68" t="s">
        <v>61</v>
      </c>
      <c r="G55" s="68" t="s">
        <v>85</v>
      </c>
      <c r="H55" s="7">
        <v>1</v>
      </c>
      <c r="I55" s="66" t="s">
        <v>78</v>
      </c>
      <c r="J55" s="66">
        <v>474098</v>
      </c>
      <c r="K55" s="66" t="s">
        <v>143</v>
      </c>
      <c r="L55" s="66" t="s">
        <v>46</v>
      </c>
      <c r="M55" s="66" t="s">
        <v>47</v>
      </c>
      <c r="N55" s="65">
        <v>7.26</v>
      </c>
      <c r="O55" s="54">
        <v>8.6300000000000008</v>
      </c>
      <c r="P55" s="54">
        <v>8.3699999999999992</v>
      </c>
      <c r="Q55" s="54">
        <v>8.01</v>
      </c>
      <c r="R55" s="65">
        <v>7.28</v>
      </c>
      <c r="S55" s="65">
        <v>6.49</v>
      </c>
      <c r="T55" s="14">
        <v>5.61</v>
      </c>
      <c r="U55" s="50">
        <v>6.83</v>
      </c>
      <c r="V55" s="30"/>
      <c r="AD55" s="65">
        <v>7.11</v>
      </c>
      <c r="AE55" s="70">
        <v>8.44</v>
      </c>
      <c r="AF55" s="65">
        <v>7.89</v>
      </c>
      <c r="AG55" s="70">
        <v>8.0299999999999994</v>
      </c>
      <c r="AH55" s="65">
        <v>7.24</v>
      </c>
      <c r="AI55" s="65">
        <v>6.36</v>
      </c>
      <c r="AJ55" s="14">
        <v>5.56</v>
      </c>
      <c r="AK55" s="50">
        <v>6.15</v>
      </c>
      <c r="AL55" s="30"/>
      <c r="AT55" s="29">
        <f t="shared" si="17"/>
        <v>0.15</v>
      </c>
      <c r="AU55" s="29">
        <f t="shared" si="17"/>
        <v>0.19</v>
      </c>
      <c r="AV55" s="29">
        <f t="shared" si="17"/>
        <v>0.48</v>
      </c>
      <c r="AW55" s="29">
        <f t="shared" si="17"/>
        <v>-0.02</v>
      </c>
      <c r="AX55" s="29">
        <f t="shared" si="17"/>
        <v>0.04</v>
      </c>
      <c r="AY55" s="29">
        <f t="shared" si="17"/>
        <v>0.13</v>
      </c>
      <c r="AZ55" s="29">
        <f t="shared" si="17"/>
        <v>0.05</v>
      </c>
      <c r="BA55" s="29">
        <f t="shared" si="15"/>
        <v>0.68</v>
      </c>
      <c r="BB55" s="30"/>
      <c r="BJ55" s="29">
        <f t="shared" si="20"/>
        <v>7.26</v>
      </c>
      <c r="BK55" s="29">
        <f t="shared" si="20"/>
        <v>8.6300000000000008</v>
      </c>
      <c r="BL55" s="29">
        <f t="shared" si="20"/>
        <v>8.3699999999999992</v>
      </c>
      <c r="BM55" s="29">
        <f t="shared" si="20"/>
        <v>8.01</v>
      </c>
      <c r="BN55" s="29">
        <f t="shared" si="20"/>
        <v>7.28</v>
      </c>
      <c r="BO55" s="29">
        <f t="shared" si="8"/>
        <v>6.49</v>
      </c>
      <c r="BP55" s="29">
        <f t="shared" si="18"/>
        <v>5.61</v>
      </c>
      <c r="BQ55" s="29">
        <f t="shared" si="18"/>
        <v>6.83</v>
      </c>
      <c r="BR55" s="30"/>
      <c r="BZ55" s="29">
        <f t="shared" si="19"/>
        <v>0.15</v>
      </c>
      <c r="CA55" s="29">
        <f t="shared" si="19"/>
        <v>0.19</v>
      </c>
      <c r="CB55" s="29">
        <f t="shared" si="19"/>
        <v>0.48</v>
      </c>
      <c r="CC55" s="29">
        <f t="shared" si="19"/>
        <v>-0.02</v>
      </c>
      <c r="CD55" s="29">
        <f t="shared" si="19"/>
        <v>0.04</v>
      </c>
      <c r="CE55" s="29">
        <f t="shared" si="19"/>
        <v>0.13</v>
      </c>
      <c r="CF55" s="29">
        <f t="shared" si="19"/>
        <v>0.05</v>
      </c>
      <c r="CG55" s="29">
        <f t="shared" si="16"/>
        <v>0.68</v>
      </c>
      <c r="CH55" s="30"/>
      <c r="CP55" s="28">
        <f>IFERROR(IF($E55=1,RANK(BJ55,BJ:BJ,1)+COUNTIF(BJ$4:BJ55,BJ55)-1,"-"),"-")</f>
        <v>6</v>
      </c>
      <c r="CQ55" s="28">
        <f>IFERROR(IF($E55=1,RANK(BK55,BK:BK,1)+COUNTIF(BK$4:BK55,BK55)-1,"-"),"-")</f>
        <v>71</v>
      </c>
      <c r="CR55" s="28">
        <f>IFERROR(IF($E55=1,RANK(BL55,BL:BL,1)+COUNTIF(BL$4:BL55,BL55)-1,"-"),"-")</f>
        <v>11</v>
      </c>
      <c r="CS55" s="28">
        <f>IFERROR(IF($E55=1,RANK(BM55,BM:BM,1)+COUNTIF(BM$4:BM55,BM55)-1,"-"),"-")</f>
        <v>19</v>
      </c>
      <c r="CT55" s="28">
        <f>IFERROR(IF($E55=1,RANK(BN55,BN:BN,1)+COUNTIF(BN$4:BN55,BN55)-1,"-"),"-")</f>
        <v>7</v>
      </c>
      <c r="CU55" s="28">
        <f>IFERROR(IF($E55=1,RANK(BO55,BO:BO,1)+COUNTIF(BO$4:BO55,BO55)-1,"-"),"-")</f>
        <v>5</v>
      </c>
      <c r="CV55" s="28">
        <f>IFERROR(IF($E55=1,RANK(BP55,BP:BP,1)+COUNTIF(BP$4:BP55,BP55)-1,"-"),"-")</f>
        <v>5</v>
      </c>
      <c r="CW55" s="28">
        <f>IFERROR(IF($E55=1,RANK(BQ55,BQ:BQ,1)+COUNTIF(BQ$4:BQ55,BQ55)-1,"-"),"-")</f>
        <v>23</v>
      </c>
      <c r="CX55" s="30"/>
      <c r="DF55" s="28">
        <f>IFERROR(IF($E55=1,RANK(BZ55,BZ:BZ,1)+COUNTIF(BZ$3:BZ54,BZ55),"-"),"-")</f>
        <v>60</v>
      </c>
      <c r="DG55" s="28">
        <f>IFERROR(IF($E55=1,RANK(CA55,CA:CA,1)+COUNTIF(CA$3:CA54,CA55),"-"),"-")</f>
        <v>59</v>
      </c>
      <c r="DH55" s="28">
        <f>IFERROR(IF($E55=1,RANK(CB55,CB:CB,1)+COUNTIF(CB$3:CB54,CB55),"-"),"-")</f>
        <v>93</v>
      </c>
      <c r="DI55" s="28">
        <f>IFERROR(IF($E55=1,RANK(CC55,CC:CC,1)+COUNTIF(CC$3:CC54,CC55),"-"),"-")</f>
        <v>41</v>
      </c>
      <c r="DJ55" s="28">
        <f>IFERROR(IF($E55=1,RANK(CD55,CD:CD,1)+COUNTIF(CD$3:CD54,CD55),"-"),"-")</f>
        <v>38</v>
      </c>
      <c r="DK55" s="28">
        <f>IFERROR(IF($E55=1,RANK(CE55,CE:CE,1)+COUNTIF(CE$3:CE54,CE55),"-"),"-")</f>
        <v>52</v>
      </c>
      <c r="DL55" s="28">
        <f>IFERROR(IF($E55=1,RANK(CF55,CF:CF,1)+COUNTIF(CF$3:CF54,CF55),"-"),"-")</f>
        <v>48</v>
      </c>
      <c r="DM55" s="28">
        <f>IFERROR(IF($E55=1,RANK(CG55,CG:CG,1)+COUNTIF(CG$3:CG54,CG55),"-"),"-")</f>
        <v>90</v>
      </c>
      <c r="DN55" s="6"/>
      <c r="DO55" s="28" t="str">
        <f>IFERROR(IF($E55=1,RANK(CI55,CI:CI,1)+COUNTIF(CI$4:CI55,CI55)-1,"-"),"-")</f>
        <v>-</v>
      </c>
      <c r="DP55" s="28" t="str">
        <f>IFERROR(IF($E55=1,RANK(CJ55,CJ:CJ,1)+COUNTIF(CJ$4:CJ55,CJ55)-1,"-"),"-")</f>
        <v>-</v>
      </c>
      <c r="DQ55" s="28" t="str">
        <f>IFERROR(IF($E55=1,RANK(CK55,CK:CK,1)+COUNTIF(CK$4:CK55,CK55)-1,"-"),"-")</f>
        <v>-</v>
      </c>
      <c r="DR55" s="28" t="str">
        <f>IFERROR(IF($E55=1,RANK(CL55,CL:CL,1)+COUNTIF(CL$4:CL55,CL55)-1,"-"),"-")</f>
        <v>-</v>
      </c>
      <c r="DS55" s="28" t="str">
        <f>IFERROR(IF($E55=1,RANK(CM55,CM:CM,1)+COUNTIF(CM$4:CM55,CM55)-1,"-"),"-")</f>
        <v>-</v>
      </c>
      <c r="DT55" s="28" t="str">
        <f>IFERROR(IF($E55=1,RANK(CN55,CN:CN,1)+COUNTIF(CN$4:CN55,CN55)-1,"-"),"-")</f>
        <v>-</v>
      </c>
      <c r="DU55">
        <f>DU54-1</f>
        <v>97</v>
      </c>
      <c r="DV55" s="34">
        <f>DV54+1</f>
        <v>4</v>
      </c>
      <c r="DW55" s="33" t="str">
        <f>IFERROR(INDEX($A:$DD,IF($EI$4="Entrants",MATCH($DU55,$CT:$CT,0),MATCH($DU55,$DC:$DC,0)),11),"")</f>
        <v>BIARRITZ</v>
      </c>
      <c r="DX55" s="31">
        <f>IFERROR(INDEX($A:$DD,IF($EI$4="Entrants",MATCH($DU55,$CT:$CT,0),MATCH($DU55,$DC:$DC,0)),IF($EI$4="Entrants",66,25)),"")</f>
        <v>8.7200000000000006</v>
      </c>
      <c r="DY55">
        <f>DY54-1</f>
        <v>96</v>
      </c>
      <c r="DZ55" s="34">
        <f>MAX(DZ54+1,0)</f>
        <v>4</v>
      </c>
      <c r="EA55" s="33" t="str">
        <f>IFERROR(INDEX($A:$DT,IF($EI$4="Entrants",MATCH($DY55,$DJ:$DJ,0),MATCH($DY55,$DS:$DS,0)),11),"")</f>
        <v>LONGUEAU</v>
      </c>
      <c r="EB55" s="61">
        <f>IFERROR(INDEX($A:$DT,IF($EI$4="Entrants",MATCH($DY55,$DJ:$DJ,0),MATCH($DY55,$DS:$DS,0)),IF($EI$4="Entrants",82,53)),"")</f>
        <v>0.67</v>
      </c>
      <c r="EC55" s="32">
        <f>IFERROR(INDEX($A:$DT,IF($EI$4="Entrants",MATCH($DY55,$DJ:$DJ,0),MATCH($DY55,$DS:$DS,0)),IF($EI$4="Entrants",66,25)),"")</f>
        <v>8.0299999999999994</v>
      </c>
      <c r="ED55" s="31" t="str">
        <f>IFERROR(IF(EB55&gt;0,"+"&amp;ROUND(EB55,2),ROUND(EB55,2)),"")</f>
        <v>+0,67</v>
      </c>
      <c r="EI55" s="68"/>
      <c r="EJ55" s="68"/>
      <c r="EU55">
        <v>8.43</v>
      </c>
      <c r="EV55">
        <v>8.9700000000000006</v>
      </c>
      <c r="EW55">
        <v>8.98</v>
      </c>
      <c r="EX55">
        <v>8.99</v>
      </c>
      <c r="EY55">
        <v>8.67</v>
      </c>
      <c r="EZ55">
        <v>7.91</v>
      </c>
      <c r="FA55">
        <v>7.11</v>
      </c>
      <c r="FB55">
        <v>6.21</v>
      </c>
      <c r="FK55">
        <v>8.3000000000000007</v>
      </c>
      <c r="FL55">
        <v>8.82</v>
      </c>
      <c r="FM55">
        <v>8.9600000000000009</v>
      </c>
      <c r="FN55">
        <v>8.7899999999999991</v>
      </c>
      <c r="FO55">
        <v>8.31</v>
      </c>
      <c r="FP55">
        <v>8.0500000000000007</v>
      </c>
      <c r="FQ55">
        <v>6.54</v>
      </c>
      <c r="FR55">
        <v>6.58</v>
      </c>
    </row>
    <row r="56" spans="1:174" ht="19.5" x14ac:dyDescent="0.35">
      <c r="A56" s="9">
        <f t="shared" si="2"/>
        <v>1</v>
      </c>
      <c r="B56" s="9">
        <f t="shared" si="3"/>
        <v>1</v>
      </c>
      <c r="C56" s="9">
        <f t="shared" si="11"/>
        <v>1</v>
      </c>
      <c r="D56" s="9">
        <f t="shared" si="4"/>
        <v>1</v>
      </c>
      <c r="E56" s="9">
        <f t="shared" si="5"/>
        <v>1</v>
      </c>
      <c r="F56" s="68" t="s">
        <v>61</v>
      </c>
      <c r="G56" s="68" t="s">
        <v>85</v>
      </c>
      <c r="H56" s="7">
        <v>1</v>
      </c>
      <c r="I56" s="66" t="s">
        <v>49</v>
      </c>
      <c r="J56" s="66">
        <v>471003</v>
      </c>
      <c r="K56" s="66" t="s">
        <v>144</v>
      </c>
      <c r="L56" s="66" t="s">
        <v>46</v>
      </c>
      <c r="M56" s="66" t="s">
        <v>47</v>
      </c>
      <c r="N56" s="54">
        <v>8.07</v>
      </c>
      <c r="O56" s="54">
        <v>8.09</v>
      </c>
      <c r="P56" s="54">
        <v>8.77</v>
      </c>
      <c r="Q56" s="54">
        <v>8.5500000000000007</v>
      </c>
      <c r="R56" s="54">
        <v>8.09</v>
      </c>
      <c r="S56" s="65">
        <v>7.74</v>
      </c>
      <c r="T56" s="50">
        <v>7.3</v>
      </c>
      <c r="U56" s="50">
        <v>7.57</v>
      </c>
      <c r="V56" s="30"/>
      <c r="AD56" s="70">
        <v>8.23</v>
      </c>
      <c r="AE56" s="70">
        <v>8.2899999999999991</v>
      </c>
      <c r="AF56" s="70">
        <v>8.85</v>
      </c>
      <c r="AG56" s="70">
        <v>8.6199999999999992</v>
      </c>
      <c r="AH56" s="70">
        <v>8.26</v>
      </c>
      <c r="AI56" s="54">
        <v>8.02</v>
      </c>
      <c r="AJ56" s="50">
        <v>7.46</v>
      </c>
      <c r="AK56" s="50">
        <v>7.65</v>
      </c>
      <c r="AL56" s="30"/>
      <c r="AT56" s="29">
        <f t="shared" si="17"/>
        <v>-0.16</v>
      </c>
      <c r="AU56" s="29">
        <f t="shared" si="17"/>
        <v>-0.2</v>
      </c>
      <c r="AV56" s="29">
        <f t="shared" si="17"/>
        <v>-0.08</v>
      </c>
      <c r="AW56" s="29">
        <f t="shared" si="17"/>
        <v>-7.0000000000000007E-2</v>
      </c>
      <c r="AX56" s="29">
        <f t="shared" si="17"/>
        <v>-0.17</v>
      </c>
      <c r="AY56" s="29">
        <f t="shared" si="17"/>
        <v>-0.28000000000000003</v>
      </c>
      <c r="AZ56" s="29">
        <f t="shared" si="17"/>
        <v>-0.16</v>
      </c>
      <c r="BA56" s="29">
        <f t="shared" si="15"/>
        <v>-0.08</v>
      </c>
      <c r="BB56" s="30"/>
      <c r="BJ56" s="29">
        <f t="shared" si="20"/>
        <v>8.07</v>
      </c>
      <c r="BK56" s="29">
        <f t="shared" si="20"/>
        <v>8.09</v>
      </c>
      <c r="BL56" s="29">
        <f t="shared" si="20"/>
        <v>8.77</v>
      </c>
      <c r="BM56" s="29">
        <f t="shared" si="20"/>
        <v>8.5500000000000007</v>
      </c>
      <c r="BN56" s="29">
        <f t="shared" si="20"/>
        <v>8.09</v>
      </c>
      <c r="BO56" s="29">
        <f t="shared" si="8"/>
        <v>7.74</v>
      </c>
      <c r="BP56" s="29">
        <f t="shared" si="18"/>
        <v>7.3</v>
      </c>
      <c r="BQ56" s="29">
        <f t="shared" si="18"/>
        <v>7.57</v>
      </c>
      <c r="BR56" s="30"/>
      <c r="BZ56" s="29">
        <f t="shared" si="19"/>
        <v>-0.16</v>
      </c>
      <c r="CA56" s="29">
        <f t="shared" si="19"/>
        <v>-0.2</v>
      </c>
      <c r="CB56" s="29">
        <f t="shared" si="19"/>
        <v>-0.08</v>
      </c>
      <c r="CC56" s="29">
        <f t="shared" si="19"/>
        <v>-7.0000000000000007E-2</v>
      </c>
      <c r="CD56" s="29">
        <f t="shared" si="19"/>
        <v>-0.17</v>
      </c>
      <c r="CE56" s="29">
        <f t="shared" si="19"/>
        <v>-0.28000000000000003</v>
      </c>
      <c r="CF56" s="29">
        <f t="shared" si="19"/>
        <v>-0.16</v>
      </c>
      <c r="CG56" s="29">
        <f t="shared" si="16"/>
        <v>-0.08</v>
      </c>
      <c r="CH56" s="30"/>
      <c r="CP56" s="28">
        <f>IFERROR(IF($E56=1,RANK(BJ56,BJ:BJ,1)+COUNTIF(BJ$4:BJ56,BJ56)-1,"-"),"-")</f>
        <v>71</v>
      </c>
      <c r="CQ56" s="28">
        <f>IFERROR(IF($E56=1,RANK(BK56,BK:BK,1)+COUNTIF(BK$4:BK56,BK56)-1,"-"),"-")</f>
        <v>14</v>
      </c>
      <c r="CR56" s="28">
        <f>IFERROR(IF($E56=1,RANK(BL56,BL:BL,1)+COUNTIF(BL$4:BL56,BL56)-1,"-"),"-")</f>
        <v>43</v>
      </c>
      <c r="CS56" s="28">
        <f>IFERROR(IF($E56=1,RANK(BM56,BM:BM,1)+COUNTIF(BM$4:BM56,BM56)-1,"-"),"-")</f>
        <v>64</v>
      </c>
      <c r="CT56" s="28">
        <f>IFERROR(IF($E56=1,RANK(BN56,BN:BN,1)+COUNTIF(BN$4:BN56,BN56)-1,"-"),"-")</f>
        <v>51</v>
      </c>
      <c r="CU56" s="28">
        <f>IFERROR(IF($E56=1,RANK(BO56,BO:BO,1)+COUNTIF(BO$4:BO56,BO56)-1,"-"),"-")</f>
        <v>67</v>
      </c>
      <c r="CV56" s="28">
        <f>IFERROR(IF($E56=1,RANK(BP56,BP:BP,1)+COUNTIF(BP$4:BP56,BP56)-1,"-"),"-")</f>
        <v>82</v>
      </c>
      <c r="CW56" s="28">
        <f>IFERROR(IF($E56=1,RANK(BQ56,BQ:BQ,1)+COUNTIF(BQ$4:BQ56,BQ56)-1,"-"),"-")</f>
        <v>75</v>
      </c>
      <c r="CX56" s="30"/>
      <c r="DF56" s="28">
        <f>IFERROR(IF($E56=1,RANK(BZ56,BZ:BZ,1)+COUNTIF(BZ$3:BZ55,BZ56),"-"),"-")</f>
        <v>16</v>
      </c>
      <c r="DG56" s="28">
        <f>IFERROR(IF($E56=1,RANK(CA56,CA:CA,1)+COUNTIF(CA$3:CA55,CA56),"-"),"-")</f>
        <v>9</v>
      </c>
      <c r="DH56" s="28">
        <f>IFERROR(IF($E56=1,RANK(CB56,CB:CB,1)+COUNTIF(CB$3:CB55,CB56),"-"),"-")</f>
        <v>26</v>
      </c>
      <c r="DI56" s="28">
        <f>IFERROR(IF($E56=1,RANK(CC56,CC:CC,1)+COUNTIF(CC$3:CC55,CC56),"-"),"-")</f>
        <v>33</v>
      </c>
      <c r="DJ56" s="28">
        <f>IFERROR(IF($E56=1,RANK(CD56,CD:CD,1)+COUNTIF(CD$3:CD55,CD56),"-"),"-")</f>
        <v>18</v>
      </c>
      <c r="DK56" s="28">
        <f>IFERROR(IF($E56=1,RANK(CE56,CE:CE,1)+COUNTIF(CE$3:CE55,CE56),"-"),"-")</f>
        <v>14</v>
      </c>
      <c r="DL56" s="28">
        <f>IFERROR(IF($E56=1,RANK(CF56,CF:CF,1)+COUNTIF(CF$3:CF55,CF56),"-"),"-")</f>
        <v>28</v>
      </c>
      <c r="DM56" s="28">
        <f>IFERROR(IF($E56=1,RANK(CG56,CG:CG,1)+COUNTIF(CG$3:CG55,CG56),"-"),"-")</f>
        <v>24</v>
      </c>
      <c r="DN56" s="6"/>
      <c r="DO56" s="28" t="str">
        <f>IFERROR(IF($E56=1,RANK(CI56,CI:CI,1)+COUNTIF(CI$4:CI56,CI56)-1,"-"),"-")</f>
        <v>-</v>
      </c>
      <c r="DP56" s="28" t="str">
        <f>IFERROR(IF($E56=1,RANK(CJ56,CJ:CJ,1)+COUNTIF(CJ$4:CJ56,CJ56)-1,"-"),"-")</f>
        <v>-</v>
      </c>
      <c r="DQ56" s="28" t="str">
        <f>IFERROR(IF($E56=1,RANK(CK56,CK:CK,1)+COUNTIF(CK$4:CK56,CK56)-1,"-"),"-")</f>
        <v>-</v>
      </c>
      <c r="DR56" s="28" t="str">
        <f>IFERROR(IF($E56=1,RANK(CL56,CL:CL,1)+COUNTIF(CL$4:CL56,CL56)-1,"-"),"-")</f>
        <v>-</v>
      </c>
      <c r="DS56" s="28" t="str">
        <f>IFERROR(IF($E56=1,RANK(CM56,CM:CM,1)+COUNTIF(CM$4:CM56,CM56)-1,"-"),"-")</f>
        <v>-</v>
      </c>
      <c r="DT56" s="28" t="str">
        <f>IFERROR(IF($E56=1,RANK(CN56,CN:CN,1)+COUNTIF(CN$4:CN56,CN56)-1,"-"),"-")</f>
        <v>-</v>
      </c>
      <c r="DU56">
        <f>DU55-1</f>
        <v>96</v>
      </c>
      <c r="DV56" s="34">
        <f>DV55+1</f>
        <v>5</v>
      </c>
      <c r="DW56" s="33" t="str">
        <f>IFERROR(INDEX($A:$DD,IF($EI$4="Entrants",MATCH($DU56,$CT:$CT,0),MATCH($DU56,$DC:$DC,0)),11),"")</f>
        <v>TROYES</v>
      </c>
      <c r="DX56" s="31">
        <f>IFERROR(INDEX($A:$DD,IF($EI$4="Entrants",MATCH($DU56,$CT:$CT,0),MATCH($DU56,$DC:$DC,0)),IF($EI$4="Entrants",66,25)),"")</f>
        <v>8.58</v>
      </c>
      <c r="DY56">
        <f>DY55-1</f>
        <v>95</v>
      </c>
      <c r="DZ56" s="34">
        <f>MAX(DZ55+1,0)</f>
        <v>5</v>
      </c>
      <c r="EA56" s="33" t="str">
        <f>IFERROR(INDEX($A:$DT,IF($EI$4="Entrants",MATCH($DY56,$DJ:$DJ,0),MATCH($DY56,$DS:$DS,0)),11),"")</f>
        <v>DIJON VILLE</v>
      </c>
      <c r="EB56" s="61">
        <f>IFERROR(INDEX($A:$DT,IF($EI$4="Entrants",MATCH($DY56,$DJ:$DJ,0),MATCH($DY56,$DS:$DS,0)),IF($EI$4="Entrants",82,53)),"")</f>
        <v>0.62</v>
      </c>
      <c r="EC56" s="32">
        <f>IFERROR(INDEX($A:$DT,IF($EI$4="Entrants",MATCH($DY56,$DJ:$DJ,0),MATCH($DY56,$DS:$DS,0)),IF($EI$4="Entrants",66,25)),"")</f>
        <v>8.5</v>
      </c>
      <c r="ED56" s="31" t="str">
        <f>IFERROR(IF(EB56&gt;0,"+"&amp;ROUND(EB56,2),ROUND(EB56,2)),"")</f>
        <v>+0,62</v>
      </c>
      <c r="EI56" s="68"/>
      <c r="EJ56" s="68"/>
      <c r="EU56">
        <v>8.11</v>
      </c>
      <c r="EV56">
        <v>9.1</v>
      </c>
      <c r="EW56">
        <v>9.39</v>
      </c>
      <c r="EX56">
        <v>9.14</v>
      </c>
      <c r="EY56">
        <v>8.52</v>
      </c>
      <c r="EZ56">
        <v>8.26</v>
      </c>
      <c r="FA56">
        <v>6.73</v>
      </c>
      <c r="FB56">
        <v>7.39</v>
      </c>
      <c r="FK56">
        <v>8.14</v>
      </c>
      <c r="FL56">
        <v>8.75</v>
      </c>
      <c r="FM56">
        <v>8.98</v>
      </c>
      <c r="FN56">
        <v>8.81</v>
      </c>
      <c r="FO56">
        <v>8.2200000000000006</v>
      </c>
      <c r="FP56">
        <v>8.35</v>
      </c>
      <c r="FQ56">
        <v>7.02</v>
      </c>
      <c r="FR56">
        <v>7.63</v>
      </c>
    </row>
    <row r="57" spans="1:174" x14ac:dyDescent="0.35">
      <c r="A57" s="9">
        <f t="shared" si="2"/>
        <v>1</v>
      </c>
      <c r="B57" s="9">
        <f t="shared" si="3"/>
        <v>1</v>
      </c>
      <c r="C57" s="9">
        <f t="shared" si="11"/>
        <v>1</v>
      </c>
      <c r="D57" s="9">
        <f t="shared" si="4"/>
        <v>1</v>
      </c>
      <c r="E57" s="9">
        <f t="shared" si="5"/>
        <v>1</v>
      </c>
      <c r="F57" s="68" t="s">
        <v>61</v>
      </c>
      <c r="G57" s="68" t="s">
        <v>85</v>
      </c>
      <c r="H57" s="7">
        <v>1</v>
      </c>
      <c r="I57" s="66" t="s">
        <v>78</v>
      </c>
      <c r="J57" s="66">
        <v>473009</v>
      </c>
      <c r="K57" s="7" t="s">
        <v>145</v>
      </c>
      <c r="L57" s="7" t="s">
        <v>46</v>
      </c>
      <c r="M57" s="66" t="s">
        <v>47</v>
      </c>
      <c r="N57" s="57">
        <v>8.4600000000000009</v>
      </c>
      <c r="O57" s="57">
        <v>8.73</v>
      </c>
      <c r="P57" s="58">
        <v>9.0399999999999991</v>
      </c>
      <c r="Q57" s="57">
        <v>8.74</v>
      </c>
      <c r="R57" s="57">
        <v>8.43</v>
      </c>
      <c r="S57" s="57">
        <v>8.2200000000000006</v>
      </c>
      <c r="T57" s="49">
        <v>7.54</v>
      </c>
      <c r="U57" s="73">
        <v>8.0500000000000007</v>
      </c>
      <c r="V57" s="30"/>
      <c r="AD57" s="69">
        <v>8.09</v>
      </c>
      <c r="AE57" s="69">
        <v>8.59</v>
      </c>
      <c r="AF57" s="69">
        <v>8.9499999999999993</v>
      </c>
      <c r="AG57" s="69">
        <v>8.42</v>
      </c>
      <c r="AH57" s="63">
        <v>7.96</v>
      </c>
      <c r="AI57" s="63">
        <v>7.76</v>
      </c>
      <c r="AJ57" s="49">
        <v>7.1</v>
      </c>
      <c r="AK57" s="49">
        <v>7.7</v>
      </c>
      <c r="AL57" s="30"/>
      <c r="AT57" s="29">
        <f t="shared" si="17"/>
        <v>0.37</v>
      </c>
      <c r="AU57" s="29">
        <f t="shared" si="17"/>
        <v>0.14000000000000001</v>
      </c>
      <c r="AV57" s="29">
        <f t="shared" si="17"/>
        <v>0.09</v>
      </c>
      <c r="AW57" s="29">
        <f t="shared" si="17"/>
        <v>0.32</v>
      </c>
      <c r="AX57" s="29">
        <f t="shared" si="17"/>
        <v>0.47</v>
      </c>
      <c r="AY57" s="29">
        <f t="shared" si="17"/>
        <v>0.46</v>
      </c>
      <c r="AZ57" s="29">
        <f t="shared" si="17"/>
        <v>0.44</v>
      </c>
      <c r="BA57" s="29">
        <f t="shared" si="15"/>
        <v>0.35</v>
      </c>
      <c r="BB57" s="30"/>
      <c r="BJ57" s="29">
        <f t="shared" si="20"/>
        <v>8.4600000000000009</v>
      </c>
      <c r="BK57" s="29">
        <f t="shared" si="20"/>
        <v>8.73</v>
      </c>
      <c r="BL57" s="29">
        <f t="shared" si="20"/>
        <v>9.0399999999999991</v>
      </c>
      <c r="BM57" s="29">
        <f t="shared" si="20"/>
        <v>8.74</v>
      </c>
      <c r="BN57" s="29">
        <f t="shared" si="20"/>
        <v>8.43</v>
      </c>
      <c r="BO57" s="29">
        <f t="shared" si="8"/>
        <v>8.2200000000000006</v>
      </c>
      <c r="BP57" s="29">
        <f t="shared" si="18"/>
        <v>7.54</v>
      </c>
      <c r="BQ57" s="29">
        <f t="shared" si="18"/>
        <v>8.0500000000000007</v>
      </c>
      <c r="BR57" s="30"/>
      <c r="BZ57" s="29">
        <f t="shared" si="19"/>
        <v>0.37</v>
      </c>
      <c r="CA57" s="29">
        <f t="shared" si="19"/>
        <v>0.14000000000000001</v>
      </c>
      <c r="CB57" s="29">
        <f t="shared" si="19"/>
        <v>0.09</v>
      </c>
      <c r="CC57" s="29">
        <f t="shared" si="19"/>
        <v>0.32</v>
      </c>
      <c r="CD57" s="29">
        <f t="shared" si="19"/>
        <v>0.47</v>
      </c>
      <c r="CE57" s="29">
        <f t="shared" si="19"/>
        <v>0.46</v>
      </c>
      <c r="CF57" s="29">
        <f t="shared" si="19"/>
        <v>0.44</v>
      </c>
      <c r="CG57" s="29">
        <f t="shared" si="16"/>
        <v>0.35</v>
      </c>
      <c r="CH57" s="30"/>
      <c r="CP57" s="28">
        <f>IFERROR(IF($E57=1,RANK(BJ57,BJ:BJ,1)+COUNTIF(BJ$4:BJ57,BJ57)-1,"-"),"-")</f>
        <v>97</v>
      </c>
      <c r="CQ57" s="28">
        <f>IFERROR(IF($E57=1,RANK(BK57,BK:BK,1)+COUNTIF(BK$4:BK57,BK57)-1,"-"),"-")</f>
        <v>86</v>
      </c>
      <c r="CR57" s="28">
        <f>IFERROR(IF($E57=1,RANK(BL57,BL:BL,1)+COUNTIF(BL$4:BL57,BL57)-1,"-"),"-")</f>
        <v>80</v>
      </c>
      <c r="CS57" s="28">
        <f>IFERROR(IF($E57=1,RANK(BM57,BM:BM,1)+COUNTIF(BM$4:BM57,BM57)-1,"-"),"-")</f>
        <v>79</v>
      </c>
      <c r="CT57" s="28">
        <f>IFERROR(IF($E57=1,RANK(BN57,BN:BN,1)+COUNTIF(BN$4:BN57,BN57)-1,"-"),"-")</f>
        <v>90</v>
      </c>
      <c r="CU57" s="28">
        <f>IFERROR(IF($E57=1,RANK(BO57,BO:BO,1)+COUNTIF(BO$4:BO57,BO57)-1,"-"),"-")</f>
        <v>96</v>
      </c>
      <c r="CV57" s="28">
        <f>IFERROR(IF($E57=1,RANK(BP57,BP:BP,1)+COUNTIF(BP$4:BP57,BP57)-1,"-"),"-")</f>
        <v>94</v>
      </c>
      <c r="CW57" s="28">
        <f>IFERROR(IF($E57=1,RANK(BQ57,BQ:BQ,1)+COUNTIF(BQ$4:BQ57,BQ57)-1,"-"),"-")</f>
        <v>98</v>
      </c>
      <c r="CX57" s="30"/>
      <c r="DF57" s="28">
        <f>IFERROR(IF($E57=1,RANK(BZ57,BZ:BZ,1)+COUNTIF(BZ$3:BZ56,BZ57),"-"),"-")</f>
        <v>89</v>
      </c>
      <c r="DG57" s="28">
        <f>IFERROR(IF($E57=1,RANK(CA57,CA:CA,1)+COUNTIF(CA$3:CA56,CA57),"-"),"-")</f>
        <v>52</v>
      </c>
      <c r="DH57" s="28">
        <f>IFERROR(IF($E57=1,RANK(CB57,CB:CB,1)+COUNTIF(CB$3:CB56,CB57),"-"),"-")</f>
        <v>57</v>
      </c>
      <c r="DI57" s="28">
        <f>IFERROR(IF($E57=1,RANK(CC57,CC:CC,1)+COUNTIF(CC$3:CC56,CC57),"-"),"-")</f>
        <v>89</v>
      </c>
      <c r="DJ57" s="28">
        <f>IFERROR(IF($E57=1,RANK(CD57,CD:CD,1)+COUNTIF(CD$3:CD56,CD57),"-"),"-")</f>
        <v>89</v>
      </c>
      <c r="DK57" s="28">
        <f>IFERROR(IF($E57=1,RANK(CE57,CE:CE,1)+COUNTIF(CE$3:CE56,CE57),"-"),"-")</f>
        <v>87</v>
      </c>
      <c r="DL57" s="28">
        <f>IFERROR(IF($E57=1,RANK(CF57,CF:CF,1)+COUNTIF(CF$3:CF56,CF57),"-"),"-")</f>
        <v>85</v>
      </c>
      <c r="DM57" s="28">
        <f>IFERROR(IF($E57=1,RANK(CG57,CG:CG,1)+COUNTIF(CG$3:CG56,CG57),"-"),"-")</f>
        <v>69</v>
      </c>
      <c r="DN57" s="6"/>
      <c r="DO57" s="28" t="str">
        <f>IFERROR(IF($E57=1,RANK(CI57,CI:CI,1)+COUNTIF(CI$4:CI57,CI57)-1,"-"),"-")</f>
        <v>-</v>
      </c>
      <c r="DP57" s="28" t="str">
        <f>IFERROR(IF($E57=1,RANK(CJ57,CJ:CJ,1)+COUNTIF(CJ$4:CJ57,CJ57)-1,"-"),"-")</f>
        <v>-</v>
      </c>
      <c r="DQ57" s="28" t="str">
        <f>IFERROR(IF($E57=1,RANK(CK57,CK:CK,1)+COUNTIF(CK$4:CK57,CK57)-1,"-"),"-")</f>
        <v>-</v>
      </c>
      <c r="DR57" s="28" t="str">
        <f>IFERROR(IF($E57=1,RANK(CL57,CL:CL,1)+COUNTIF(CL$4:CL57,CL57)-1,"-"),"-")</f>
        <v>-</v>
      </c>
      <c r="DS57" s="28" t="str">
        <f>IFERROR(IF($E57=1,RANK(CM57,CM:CM,1)+COUNTIF(CM$4:CM57,CM57)-1,"-"),"-")</f>
        <v>-</v>
      </c>
      <c r="DT57" s="28" t="str">
        <f>IFERROR(IF($E57=1,RANK(CN57,CN:CN,1)+COUNTIF(CN$4:CN57,CN57)-1,"-"),"-")</f>
        <v>-</v>
      </c>
      <c r="DW57" s="36" t="s">
        <v>66</v>
      </c>
      <c r="DX57" s="35" t="s">
        <v>39</v>
      </c>
      <c r="EA57" s="36" t="s">
        <v>67</v>
      </c>
      <c r="EB57" s="35" t="s">
        <v>41</v>
      </c>
      <c r="EC57" s="35" t="s">
        <v>39</v>
      </c>
      <c r="ED57" s="35" t="s">
        <v>41</v>
      </c>
      <c r="EI57" s="67"/>
      <c r="EJ57" s="68"/>
      <c r="EU57">
        <v>8.0399999999999991</v>
      </c>
      <c r="EV57">
        <v>8.09</v>
      </c>
      <c r="EW57">
        <v>8.35</v>
      </c>
      <c r="EX57">
        <v>8.41</v>
      </c>
      <c r="EY57">
        <v>7.91</v>
      </c>
      <c r="EZ57">
        <v>6.24</v>
      </c>
      <c r="FA57">
        <v>5.67</v>
      </c>
      <c r="FB57">
        <v>5.55</v>
      </c>
      <c r="FK57">
        <v>7.74</v>
      </c>
      <c r="FL57">
        <v>8.07</v>
      </c>
      <c r="FM57">
        <v>8.4499999999999993</v>
      </c>
      <c r="FN57">
        <v>8.27</v>
      </c>
      <c r="FO57">
        <v>7.77</v>
      </c>
      <c r="FP57">
        <v>7.47</v>
      </c>
      <c r="FQ57">
        <v>6.47</v>
      </c>
      <c r="FR57">
        <v>6.49</v>
      </c>
    </row>
    <row r="58" spans="1:174" ht="19.5" x14ac:dyDescent="0.35">
      <c r="A58" s="9">
        <f t="shared" si="2"/>
        <v>1</v>
      </c>
      <c r="B58" s="9">
        <f t="shared" si="3"/>
        <v>1</v>
      </c>
      <c r="C58" s="9">
        <f t="shared" si="11"/>
        <v>1</v>
      </c>
      <c r="D58" s="9">
        <f t="shared" si="4"/>
        <v>1</v>
      </c>
      <c r="E58" s="9">
        <f t="shared" si="5"/>
        <v>1</v>
      </c>
      <c r="F58" s="68" t="s">
        <v>61</v>
      </c>
      <c r="G58" s="68" t="s">
        <v>85</v>
      </c>
      <c r="H58" s="7">
        <v>1</v>
      </c>
      <c r="I58" s="66" t="s">
        <v>78</v>
      </c>
      <c r="J58" s="66">
        <v>478107</v>
      </c>
      <c r="K58" s="7" t="s">
        <v>146</v>
      </c>
      <c r="L58" s="7" t="s">
        <v>46</v>
      </c>
      <c r="M58" s="66" t="s">
        <v>47</v>
      </c>
      <c r="N58" s="54">
        <v>8.09</v>
      </c>
      <c r="O58" s="54">
        <v>8.9</v>
      </c>
      <c r="P58" s="55">
        <v>9.11</v>
      </c>
      <c r="Q58" s="54">
        <v>8.83</v>
      </c>
      <c r="R58" s="54">
        <v>8.31</v>
      </c>
      <c r="S58" s="65">
        <v>7.33</v>
      </c>
      <c r="T58" s="50">
        <v>6.25</v>
      </c>
      <c r="U58" s="50">
        <v>7.67</v>
      </c>
      <c r="V58" s="30"/>
      <c r="AD58" s="70">
        <v>8.18</v>
      </c>
      <c r="AE58" s="70">
        <v>8.91</v>
      </c>
      <c r="AF58" s="72">
        <v>9.09</v>
      </c>
      <c r="AG58" s="70">
        <v>8.89</v>
      </c>
      <c r="AH58" s="70">
        <v>8.24</v>
      </c>
      <c r="AI58" s="65">
        <v>7.66</v>
      </c>
      <c r="AJ58" s="50">
        <v>6.66</v>
      </c>
      <c r="AK58" s="50">
        <v>7.69</v>
      </c>
      <c r="AL58" s="30"/>
      <c r="AT58" s="29">
        <f t="shared" si="17"/>
        <v>-0.09</v>
      </c>
      <c r="AU58" s="29">
        <f t="shared" si="17"/>
        <v>-0.01</v>
      </c>
      <c r="AV58" s="29">
        <f t="shared" si="17"/>
        <v>0.02</v>
      </c>
      <c r="AW58" s="29">
        <f t="shared" si="17"/>
        <v>-0.06</v>
      </c>
      <c r="AX58" s="29">
        <f t="shared" si="17"/>
        <v>7.0000000000000007E-2</v>
      </c>
      <c r="AY58" s="29">
        <f t="shared" si="17"/>
        <v>-0.33</v>
      </c>
      <c r="AZ58" s="29">
        <f t="shared" si="17"/>
        <v>-0.41</v>
      </c>
      <c r="BA58" s="29">
        <f t="shared" si="15"/>
        <v>-0.02</v>
      </c>
      <c r="BB58" s="30"/>
      <c r="BJ58" s="29">
        <f t="shared" si="20"/>
        <v>8.09</v>
      </c>
      <c r="BK58" s="29">
        <f t="shared" si="20"/>
        <v>8.9</v>
      </c>
      <c r="BL58" s="29">
        <f t="shared" si="20"/>
        <v>9.11</v>
      </c>
      <c r="BM58" s="29">
        <f t="shared" si="20"/>
        <v>8.83</v>
      </c>
      <c r="BN58" s="29">
        <f t="shared" si="20"/>
        <v>8.31</v>
      </c>
      <c r="BO58" s="29">
        <f t="shared" si="8"/>
        <v>7.33</v>
      </c>
      <c r="BP58" s="29">
        <f t="shared" si="18"/>
        <v>6.25</v>
      </c>
      <c r="BQ58" s="29">
        <f t="shared" si="18"/>
        <v>7.67</v>
      </c>
      <c r="BR58" s="30"/>
      <c r="BZ58" s="29">
        <f t="shared" si="19"/>
        <v>-0.09</v>
      </c>
      <c r="CA58" s="29">
        <f t="shared" si="19"/>
        <v>-0.01</v>
      </c>
      <c r="CB58" s="29">
        <f t="shared" si="19"/>
        <v>0.02</v>
      </c>
      <c r="CC58" s="29">
        <f t="shared" si="19"/>
        <v>-0.06</v>
      </c>
      <c r="CD58" s="29">
        <f t="shared" si="19"/>
        <v>7.0000000000000007E-2</v>
      </c>
      <c r="CE58" s="29">
        <f t="shared" si="19"/>
        <v>-0.33</v>
      </c>
      <c r="CF58" s="29">
        <f t="shared" si="19"/>
        <v>-0.41</v>
      </c>
      <c r="CG58" s="29">
        <f t="shared" si="16"/>
        <v>-0.02</v>
      </c>
      <c r="CH58" s="30"/>
      <c r="CP58" s="28">
        <f>IFERROR(IF($E58=1,RANK(BJ58,BJ:BJ,1)+COUNTIF(BJ$4:BJ58,BJ58)-1,"-"),"-")</f>
        <v>73</v>
      </c>
      <c r="CQ58" s="28">
        <f>IFERROR(IF($E58=1,RANK(BK58,BK:BK,1)+COUNTIF(BK$4:BK58,BK58)-1,"-"),"-")</f>
        <v>91</v>
      </c>
      <c r="CR58" s="28">
        <f>IFERROR(IF($E58=1,RANK(BL58,BL:BL,1)+COUNTIF(BL$4:BL58,BL58)-1,"-"),"-")</f>
        <v>91</v>
      </c>
      <c r="CS58" s="28">
        <f>IFERROR(IF($E58=1,RANK(BM58,BM:BM,1)+COUNTIF(BM$4:BM58,BM58)-1,"-"),"-")</f>
        <v>85</v>
      </c>
      <c r="CT58" s="28">
        <f>IFERROR(IF($E58=1,RANK(BN58,BN:BN,1)+COUNTIF(BN$4:BN58,BN58)-1,"-"),"-")</f>
        <v>81</v>
      </c>
      <c r="CU58" s="28">
        <f>IFERROR(IF($E58=1,RANK(BO58,BO:BO,1)+COUNTIF(BO$4:BO58,BO58)-1,"-"),"-")</f>
        <v>25</v>
      </c>
      <c r="CV58" s="28">
        <f>IFERROR(IF($E58=1,RANK(BP58,BP:BP,1)+COUNTIF(BP$4:BP58,BP58)-1,"-"),"-")</f>
        <v>33</v>
      </c>
      <c r="CW58" s="28">
        <f>IFERROR(IF($E58=1,RANK(BQ58,BQ:BQ,1)+COUNTIF(BQ$4:BQ58,BQ58)-1,"-"),"-")</f>
        <v>79</v>
      </c>
      <c r="CX58" s="30"/>
      <c r="DF58" s="28">
        <f>IFERROR(IF($E58=1,RANK(BZ58,BZ:BZ,1)+COUNTIF(BZ$3:BZ57,BZ58),"-"),"-")</f>
        <v>25</v>
      </c>
      <c r="DG58" s="28">
        <f>IFERROR(IF($E58=1,RANK(CA58,CA:CA,1)+COUNTIF(CA$3:CA57,CA58),"-"),"-")</f>
        <v>33</v>
      </c>
      <c r="DH58" s="28">
        <f>IFERROR(IF($E58=1,RANK(CB58,CB:CB,1)+COUNTIF(CB$3:CB57,CB58),"-"),"-")</f>
        <v>45</v>
      </c>
      <c r="DI58" s="28">
        <f>IFERROR(IF($E58=1,RANK(CC58,CC:CC,1)+COUNTIF(CC$3:CC57,CC58),"-"),"-")</f>
        <v>35</v>
      </c>
      <c r="DJ58" s="28">
        <f>IFERROR(IF($E58=1,RANK(CD58,CD:CD,1)+COUNTIF(CD$3:CD57,CD58),"-"),"-")</f>
        <v>44</v>
      </c>
      <c r="DK58" s="28">
        <f>IFERROR(IF($E58=1,RANK(CE58,CE:CE,1)+COUNTIF(CE$3:CE57,CE58),"-"),"-")</f>
        <v>10</v>
      </c>
      <c r="DL58" s="28">
        <f>IFERROR(IF($E58=1,RANK(CF58,CF:CF,1)+COUNTIF(CF$3:CF57,CF58),"-"),"-")</f>
        <v>10</v>
      </c>
      <c r="DM58" s="28">
        <f>IFERROR(IF($E58=1,RANK(CG58,CG:CG,1)+COUNTIF(CG$3:CG57,CG58),"-"),"-")</f>
        <v>30</v>
      </c>
      <c r="DN58" s="6"/>
      <c r="DO58" s="28" t="str">
        <f>IFERROR(IF($E58=1,RANK(CI58,CI:CI,1)+COUNTIF(CI$4:CI58,CI58)-1,"-"),"-")</f>
        <v>-</v>
      </c>
      <c r="DP58" s="28" t="str">
        <f>IFERROR(IF($E58=1,RANK(CJ58,CJ:CJ,1)+COUNTIF(CJ$4:CJ58,CJ58)-1,"-"),"-")</f>
        <v>-</v>
      </c>
      <c r="DQ58" s="28" t="str">
        <f>IFERROR(IF($E58=1,RANK(CK58,CK:CK,1)+COUNTIF(CK$4:CK58,CK58)-1,"-"),"-")</f>
        <v>-</v>
      </c>
      <c r="DR58" s="28" t="str">
        <f>IFERROR(IF($E58=1,RANK(CL58,CL:CL,1)+COUNTIF(CL$4:CL58,CL58)-1,"-"),"-")</f>
        <v>-</v>
      </c>
      <c r="DS58" s="28" t="str">
        <f>IFERROR(IF($E58=1,RANK(CM58,CM:CM,1)+COUNTIF(CM$4:CM58,CM58)-1,"-"),"-")</f>
        <v>-</v>
      </c>
      <c r="DT58" s="28" t="str">
        <f>IFERROR(IF($E58=1,RANK(CN58,CN:CN,1)+COUNTIF(CN$4:CN58,CN58)-1,"-"),"-")</f>
        <v>-</v>
      </c>
      <c r="DU58">
        <f>$F$2+1-DV58</f>
        <v>1</v>
      </c>
      <c r="DV58" s="34">
        <f>IF($EI$4="Entrants",MAX($CT:$CT),MAX($DC:$DC))</f>
        <v>100</v>
      </c>
      <c r="DW58" s="33" t="str">
        <f>IFERROR(INDEX($A:$DD,IF($EI$4="Entrants",MATCH($DU58,$CT:$CT,0),MATCH($DU58,$DC:$DC,0)),11),"")</f>
        <v>PARIS AUSTERLITZ (SURFACE)</v>
      </c>
      <c r="DX58" s="31">
        <f>IFERROR(INDEX($A:$DD,IF($EI$4="Entrants",MATCH($DU58,$CT:$CT,0),MATCH($DU58,$DC:$DC,0)),IF($EI$4="Entrants",66,25)),"")</f>
        <v>6.8</v>
      </c>
      <c r="DY58">
        <v>1</v>
      </c>
      <c r="DZ58" s="34">
        <f>IF($EI$4="Entrants",MAX($DJ:$DJ),MAX($DS:$DS))</f>
        <v>99</v>
      </c>
      <c r="EA58" s="33" t="str">
        <f>IFERROR(INDEX($A:$DT,IF($EI$4="Entrants",MATCH($DY58,$DJ:$DJ,0),MATCH($DY58,$DS:$DS,0)),11),"")</f>
        <v>CLERMONT FERRAND</v>
      </c>
      <c r="EB58" s="61">
        <f>IFERROR(INDEX($A:$DT,IF($EI$4="Entrants",MATCH($DY58,$DJ:$DJ,0),MATCH($DY58,$DS:$DS,0)),IF($EI$4="Entrants",82,53)),"")</f>
        <v>-0.41</v>
      </c>
      <c r="EC58" s="32">
        <f>IFERROR(INDEX($A:$DT,IF($EI$4="Entrants",MATCH($DY58,$DJ:$DJ,0),MATCH($DY58,$DS:$DS,0)),IF($EI$4="Entrants",66,25)),"")</f>
        <v>7.91</v>
      </c>
      <c r="ED58" s="31">
        <f>IFERROR(IF(EB58&gt;0,"+"&amp;ROUND(EB58,2),ROUND(EB58,2)),"")</f>
        <v>-0.41</v>
      </c>
      <c r="EI58" s="67"/>
      <c r="EJ58" s="68"/>
      <c r="EU58">
        <v>7.91</v>
      </c>
      <c r="EV58">
        <v>8.65</v>
      </c>
      <c r="EW58">
        <v>8.73</v>
      </c>
      <c r="EX58">
        <v>8.6199999999999992</v>
      </c>
      <c r="EY58">
        <v>8.14</v>
      </c>
      <c r="EZ58">
        <v>7.72</v>
      </c>
      <c r="FA58">
        <v>6.33</v>
      </c>
      <c r="FB58">
        <v>7</v>
      </c>
      <c r="FK58" t="s">
        <v>84</v>
      </c>
      <c r="FL58" t="s">
        <v>84</v>
      </c>
      <c r="FM58" t="s">
        <v>84</v>
      </c>
      <c r="FN58" t="s">
        <v>84</v>
      </c>
      <c r="FO58" t="s">
        <v>84</v>
      </c>
      <c r="FP58" t="s">
        <v>84</v>
      </c>
      <c r="FQ58" t="s">
        <v>84</v>
      </c>
      <c r="FR58" t="s">
        <v>84</v>
      </c>
    </row>
    <row r="59" spans="1:174" ht="19.5" x14ac:dyDescent="0.35">
      <c r="A59" s="9">
        <f t="shared" si="2"/>
        <v>1</v>
      </c>
      <c r="B59" s="9">
        <f t="shared" si="3"/>
        <v>1</v>
      </c>
      <c r="C59" s="9" t="str">
        <f t="shared" si="11"/>
        <v/>
      </c>
      <c r="D59" s="9">
        <f t="shared" si="4"/>
        <v>1</v>
      </c>
      <c r="E59" s="9">
        <f t="shared" si="5"/>
        <v>0</v>
      </c>
      <c r="F59" s="68" t="s">
        <v>61</v>
      </c>
      <c r="G59" s="68" t="s">
        <v>81</v>
      </c>
      <c r="H59" s="66" t="s">
        <v>82</v>
      </c>
      <c r="I59" s="7" t="s">
        <v>78</v>
      </c>
      <c r="J59" s="7">
        <v>481705</v>
      </c>
      <c r="K59" s="19" t="s">
        <v>147</v>
      </c>
      <c r="L59" s="19" t="s">
        <v>46</v>
      </c>
      <c r="M59" s="7" t="s">
        <v>47</v>
      </c>
      <c r="N59" s="65">
        <v>7.95</v>
      </c>
      <c r="O59" s="54">
        <v>8.75</v>
      </c>
      <c r="P59" s="55">
        <v>9.09</v>
      </c>
      <c r="Q59" s="54">
        <v>8.32</v>
      </c>
      <c r="R59" s="54">
        <v>8.08</v>
      </c>
      <c r="S59" s="65">
        <v>7.9</v>
      </c>
      <c r="T59" s="14">
        <v>5.94</v>
      </c>
      <c r="U59" s="50">
        <v>7.82</v>
      </c>
      <c r="V59" s="30"/>
      <c r="AD59" s="70">
        <v>8.23</v>
      </c>
      <c r="AE59" s="70">
        <v>8.91</v>
      </c>
      <c r="AF59" s="72">
        <v>9.1199999999999992</v>
      </c>
      <c r="AG59" s="70">
        <v>8.75</v>
      </c>
      <c r="AH59" s="70">
        <v>8.2899999999999991</v>
      </c>
      <c r="AI59" s="65">
        <v>7.95</v>
      </c>
      <c r="AJ59" s="50">
        <v>6.6</v>
      </c>
      <c r="AK59" s="13">
        <v>8.01</v>
      </c>
      <c r="AL59" s="30"/>
      <c r="AT59" s="29">
        <f t="shared" si="17"/>
        <v>-0.28000000000000003</v>
      </c>
      <c r="AU59" s="29">
        <f t="shared" si="17"/>
        <v>-0.16</v>
      </c>
      <c r="AV59" s="29">
        <f t="shared" si="17"/>
        <v>-0.03</v>
      </c>
      <c r="AW59" s="29">
        <f t="shared" si="17"/>
        <v>-0.43</v>
      </c>
      <c r="AX59" s="29">
        <f t="shared" si="17"/>
        <v>-0.21</v>
      </c>
      <c r="AY59" s="29">
        <f t="shared" si="17"/>
        <v>-0.05</v>
      </c>
      <c r="AZ59" s="29">
        <f t="shared" si="17"/>
        <v>-0.66</v>
      </c>
      <c r="BA59" s="29">
        <f t="shared" si="15"/>
        <v>-0.19</v>
      </c>
      <c r="BB59" s="30"/>
      <c r="BJ59" s="29" t="str">
        <f t="shared" si="20"/>
        <v>-</v>
      </c>
      <c r="BK59" s="29" t="str">
        <f t="shared" si="20"/>
        <v>-</v>
      </c>
      <c r="BL59" s="29" t="str">
        <f t="shared" si="20"/>
        <v>-</v>
      </c>
      <c r="BM59" s="29" t="str">
        <f t="shared" si="20"/>
        <v>-</v>
      </c>
      <c r="BN59" s="29" t="str">
        <f t="shared" si="20"/>
        <v>-</v>
      </c>
      <c r="BO59" s="29" t="str">
        <f t="shared" si="8"/>
        <v>-</v>
      </c>
      <c r="BP59" s="29" t="str">
        <f t="shared" si="18"/>
        <v>-</v>
      </c>
      <c r="BQ59" s="29" t="str">
        <f t="shared" si="18"/>
        <v>-</v>
      </c>
      <c r="BR59" s="30"/>
      <c r="BZ59" s="29" t="str">
        <f t="shared" si="19"/>
        <v>-</v>
      </c>
      <c r="CA59" s="29" t="str">
        <f t="shared" si="19"/>
        <v>-</v>
      </c>
      <c r="CB59" s="29" t="str">
        <f t="shared" si="19"/>
        <v>-</v>
      </c>
      <c r="CC59" s="29" t="str">
        <f t="shared" si="19"/>
        <v>-</v>
      </c>
      <c r="CD59" s="29" t="str">
        <f t="shared" si="19"/>
        <v>-</v>
      </c>
      <c r="CE59" s="29" t="str">
        <f t="shared" si="19"/>
        <v>-</v>
      </c>
      <c r="CF59" s="29" t="str">
        <f t="shared" si="19"/>
        <v>-</v>
      </c>
      <c r="CG59" s="29" t="str">
        <f t="shared" si="16"/>
        <v>-</v>
      </c>
      <c r="CH59" s="30"/>
      <c r="CP59" s="28" t="str">
        <f>IFERROR(IF($E59=1,RANK(BJ59,BJ:BJ,1)+COUNTIF(BJ$4:BJ59,BJ59)-1,"-"),"-")</f>
        <v>-</v>
      </c>
      <c r="CQ59" s="28" t="str">
        <f>IFERROR(IF($E59=1,RANK(BK59,BK:BK,1)+COUNTIF(BK$4:BK59,BK59)-1,"-"),"-")</f>
        <v>-</v>
      </c>
      <c r="CR59" s="28" t="str">
        <f>IFERROR(IF($E59=1,RANK(BL59,BL:BL,1)+COUNTIF(BL$4:BL59,BL59)-1,"-"),"-")</f>
        <v>-</v>
      </c>
      <c r="CS59" s="28" t="str">
        <f>IFERROR(IF($E59=1,RANK(BM59,BM:BM,1)+COUNTIF(BM$4:BM59,BM59)-1,"-"),"-")</f>
        <v>-</v>
      </c>
      <c r="CT59" s="28" t="str">
        <f>IFERROR(IF($E59=1,RANK(BN59,BN:BN,1)+COUNTIF(BN$4:BN59,BN59)-1,"-"),"-")</f>
        <v>-</v>
      </c>
      <c r="CU59" s="28" t="str">
        <f>IFERROR(IF($E59=1,RANK(BO59,BO:BO,1)+COUNTIF(BO$4:BO59,BO59)-1,"-"),"-")</f>
        <v>-</v>
      </c>
      <c r="CV59" s="28" t="str">
        <f>IFERROR(IF($E59=1,RANK(BP59,BP:BP,1)+COUNTIF(BP$4:BP59,BP59)-1,"-"),"-")</f>
        <v>-</v>
      </c>
      <c r="CW59" s="28" t="str">
        <f>IFERROR(IF($E59=1,RANK(BQ59,BQ:BQ,1)+COUNTIF(BQ$4:BQ59,BQ59)-1,"-"),"-")</f>
        <v>-</v>
      </c>
      <c r="CX59" s="30"/>
      <c r="DF59" s="28" t="str">
        <f>IFERROR(IF($E59=1,RANK(BZ59,BZ:BZ,1)+COUNTIF(BZ$3:BZ58,BZ59),"-"),"-")</f>
        <v>-</v>
      </c>
      <c r="DG59" s="28" t="str">
        <f>IFERROR(IF($E59=1,RANK(CA59,CA:CA,1)+COUNTIF(CA$3:CA58,CA59),"-"),"-")</f>
        <v>-</v>
      </c>
      <c r="DH59" s="28" t="str">
        <f>IFERROR(IF($E59=1,RANK(CB59,CB:CB,1)+COUNTIF(CB$3:CB58,CB59),"-"),"-")</f>
        <v>-</v>
      </c>
      <c r="DI59" s="28" t="str">
        <f>IFERROR(IF($E59=1,RANK(CC59,CC:CC,1)+COUNTIF(CC$3:CC58,CC59),"-"),"-")</f>
        <v>-</v>
      </c>
      <c r="DJ59" s="28" t="str">
        <f>IFERROR(IF($E59=1,RANK(CD59,CD:CD,1)+COUNTIF(CD$3:CD58,CD59),"-"),"-")</f>
        <v>-</v>
      </c>
      <c r="DK59" s="28" t="str">
        <f>IFERROR(IF($E59=1,RANK(CE59,CE:CE,1)+COUNTIF(CE$3:CE58,CE59),"-"),"-")</f>
        <v>-</v>
      </c>
      <c r="DL59" s="28" t="str">
        <f>IFERROR(IF($E59=1,RANK(CF59,CF:CF,1)+COUNTIF(CF$3:CF58,CF59),"-"),"-")</f>
        <v>-</v>
      </c>
      <c r="DM59" s="28" t="str">
        <f>IFERROR(IF($E59=1,RANK(CG59,CG:CG,1)+COUNTIF(CG$3:CG58,CG59),"-"),"-")</f>
        <v>-</v>
      </c>
      <c r="DN59" s="6"/>
      <c r="DO59" s="28" t="str">
        <f>IFERROR(IF($E59=1,RANK(CI59,CI:CI,1)+COUNTIF(CI$4:CI59,CI59)-1,"-"),"-")</f>
        <v>-</v>
      </c>
      <c r="DP59" s="28" t="str">
        <f>IFERROR(IF($E59=1,RANK(CJ59,CJ:CJ,1)+COUNTIF(CJ$4:CJ59,CJ59)-1,"-"),"-")</f>
        <v>-</v>
      </c>
      <c r="DQ59" s="28" t="str">
        <f>IFERROR(IF($E59=1,RANK(CK59,CK:CK,1)+COUNTIF(CK$4:CK59,CK59)-1,"-"),"-")</f>
        <v>-</v>
      </c>
      <c r="DR59" s="28" t="str">
        <f>IFERROR(IF($E59=1,RANK(CL59,CL:CL,1)+COUNTIF(CL$4:CL59,CL59)-1,"-"),"-")</f>
        <v>-</v>
      </c>
      <c r="DS59" s="28" t="str">
        <f>IFERROR(IF($E59=1,RANK(CM59,CM:CM,1)+COUNTIF(CM$4:CM59,CM59)-1,"-"),"-")</f>
        <v>-</v>
      </c>
      <c r="DT59" s="28" t="str">
        <f>IFERROR(IF($E59=1,RANK(CN59,CN:CN,1)+COUNTIF(CN$4:CN59,CN59)-1,"-"),"-")</f>
        <v>-</v>
      </c>
      <c r="DU59">
        <f>DU58+1</f>
        <v>2</v>
      </c>
      <c r="DV59" s="34">
        <f>DV58-1</f>
        <v>99</v>
      </c>
      <c r="DW59" s="33" t="str">
        <f>IFERROR(INDEX($A:$DD,IF($EI$4="Entrants",MATCH($DU59,$CT:$CT,0),MATCH($DU59,$DC:$DC,0)),11),"")</f>
        <v>MONTARGIS</v>
      </c>
      <c r="DX59" s="31">
        <f>IFERROR(INDEX($A:$DD,IF($EI$4="Entrants",MATCH($DU59,$CT:$CT,0),MATCH($DU59,$DC:$DC,0)),IF($EI$4="Entrants",66,25)),"")</f>
        <v>7.04</v>
      </c>
      <c r="DY59">
        <f>DY58+1</f>
        <v>2</v>
      </c>
      <c r="DZ59" s="34">
        <f>MAX(DZ58-1,0)</f>
        <v>98</v>
      </c>
      <c r="EA59" s="33" t="str">
        <f>IFERROR(INDEX($A:$DT,IF($EI$4="Entrants",MATCH($DY59,$DJ:$DJ,0),MATCH($DY59,$DS:$DS,0)),11),"")</f>
        <v>NICE VILLE</v>
      </c>
      <c r="EB59" s="61">
        <f>IFERROR(INDEX($A:$DT,IF($EI$4="Entrants",MATCH($DY59,$DJ:$DJ,0),MATCH($DY59,$DS:$DS,0)),IF($EI$4="Entrants",82,53)),"")</f>
        <v>-0.39</v>
      </c>
      <c r="EC59" s="32">
        <f>IFERROR(INDEX($A:$DT,IF($EI$4="Entrants",MATCH($DY59,$DJ:$DJ,0),MATCH($DY59,$DS:$DS,0)),IF($EI$4="Entrants",66,25)),"")</f>
        <v>7.46</v>
      </c>
      <c r="ED59" s="31">
        <f>IFERROR(IF(EB59&gt;0,"+"&amp;ROUND(EB59,2),ROUND(EB59,2)),"")</f>
        <v>-0.39</v>
      </c>
      <c r="EI59" s="67"/>
      <c r="EJ59" s="68"/>
      <c r="EU59">
        <v>8.36</v>
      </c>
      <c r="EV59">
        <v>8.89</v>
      </c>
      <c r="EW59">
        <v>8.9600000000000009</v>
      </c>
      <c r="EX59">
        <v>9.2200000000000006</v>
      </c>
      <c r="EY59">
        <v>8.42</v>
      </c>
      <c r="EZ59">
        <v>7.55</v>
      </c>
      <c r="FA59">
        <v>7.09</v>
      </c>
      <c r="FB59">
        <v>7.34</v>
      </c>
      <c r="FK59">
        <v>7.93</v>
      </c>
      <c r="FL59">
        <v>8.73</v>
      </c>
      <c r="FM59">
        <v>8.98</v>
      </c>
      <c r="FN59">
        <v>8.8800000000000008</v>
      </c>
      <c r="FO59">
        <v>7.65</v>
      </c>
      <c r="FP59">
        <v>7.42</v>
      </c>
      <c r="FQ59">
        <v>6.93</v>
      </c>
      <c r="FR59">
        <v>6.86</v>
      </c>
    </row>
    <row r="60" spans="1:174" ht="19.5" x14ac:dyDescent="0.35">
      <c r="A60" s="9">
        <f t="shared" si="2"/>
        <v>1</v>
      </c>
      <c r="B60" s="9">
        <f t="shared" si="3"/>
        <v>1</v>
      </c>
      <c r="C60" s="9">
        <f t="shared" si="11"/>
        <v>1</v>
      </c>
      <c r="D60" s="9">
        <f t="shared" si="4"/>
        <v>1</v>
      </c>
      <c r="E60" s="9">
        <f t="shared" si="5"/>
        <v>1</v>
      </c>
      <c r="F60" s="68" t="s">
        <v>61</v>
      </c>
      <c r="G60" s="68" t="s">
        <v>87</v>
      </c>
      <c r="H60" s="7">
        <v>1</v>
      </c>
      <c r="I60" s="7" t="s">
        <v>78</v>
      </c>
      <c r="J60" s="7">
        <v>571240</v>
      </c>
      <c r="K60" s="66" t="s">
        <v>148</v>
      </c>
      <c r="L60" s="66" t="s">
        <v>46</v>
      </c>
      <c r="M60" s="7" t="s">
        <v>47</v>
      </c>
      <c r="N60" s="65">
        <v>7.66</v>
      </c>
      <c r="O60" s="54">
        <v>8.49</v>
      </c>
      <c r="P60" s="54">
        <v>8.6</v>
      </c>
      <c r="Q60" s="54">
        <v>8.3699999999999992</v>
      </c>
      <c r="R60" s="65">
        <v>7.83</v>
      </c>
      <c r="S60" s="65">
        <v>7.51</v>
      </c>
      <c r="T60" s="14">
        <v>5.71</v>
      </c>
      <c r="U60" s="50">
        <v>6.88</v>
      </c>
      <c r="V60" s="30"/>
      <c r="AD60" s="65">
        <v>7.79</v>
      </c>
      <c r="AE60" s="70">
        <v>8.67</v>
      </c>
      <c r="AF60" s="70">
        <v>8.7799999999999994</v>
      </c>
      <c r="AG60" s="70">
        <v>8.36</v>
      </c>
      <c r="AH60" s="65">
        <v>7.83</v>
      </c>
      <c r="AI60" s="65">
        <v>7.57</v>
      </c>
      <c r="AJ60" s="50">
        <v>6.24</v>
      </c>
      <c r="AK60" s="50">
        <v>7.17</v>
      </c>
      <c r="AL60" s="30"/>
      <c r="AT60" s="29">
        <f t="shared" si="17"/>
        <v>-0.13</v>
      </c>
      <c r="AU60" s="29">
        <f t="shared" si="17"/>
        <v>-0.18</v>
      </c>
      <c r="AV60" s="29">
        <f t="shared" si="17"/>
        <v>-0.18</v>
      </c>
      <c r="AW60" s="29">
        <f t="shared" si="17"/>
        <v>0.01</v>
      </c>
      <c r="AX60" s="29">
        <f t="shared" si="17"/>
        <v>0</v>
      </c>
      <c r="AY60" s="29">
        <f t="shared" si="17"/>
        <v>-0.06</v>
      </c>
      <c r="AZ60" s="29">
        <f t="shared" si="17"/>
        <v>-0.53</v>
      </c>
      <c r="BA60" s="29">
        <f t="shared" si="15"/>
        <v>-0.28999999999999998</v>
      </c>
      <c r="BB60" s="30"/>
      <c r="BJ60" s="29">
        <f t="shared" si="20"/>
        <v>7.66</v>
      </c>
      <c r="BK60" s="29">
        <f t="shared" si="20"/>
        <v>8.49</v>
      </c>
      <c r="BL60" s="29">
        <f t="shared" si="20"/>
        <v>8.6</v>
      </c>
      <c r="BM60" s="29">
        <f t="shared" si="20"/>
        <v>8.3699999999999992</v>
      </c>
      <c r="BN60" s="29">
        <f t="shared" si="20"/>
        <v>7.83</v>
      </c>
      <c r="BO60" s="29">
        <f t="shared" si="8"/>
        <v>7.51</v>
      </c>
      <c r="BP60" s="29">
        <f t="shared" si="18"/>
        <v>5.71</v>
      </c>
      <c r="BQ60" s="29">
        <f t="shared" si="18"/>
        <v>6.88</v>
      </c>
      <c r="BR60" s="30"/>
      <c r="BZ60" s="29">
        <f t="shared" si="19"/>
        <v>-0.13</v>
      </c>
      <c r="CA60" s="29">
        <f t="shared" si="19"/>
        <v>-0.18</v>
      </c>
      <c r="CB60" s="29">
        <f t="shared" si="19"/>
        <v>-0.18</v>
      </c>
      <c r="CC60" s="29">
        <f t="shared" si="19"/>
        <v>0.01</v>
      </c>
      <c r="CD60" s="29">
        <f t="shared" si="19"/>
        <v>0</v>
      </c>
      <c r="CE60" s="29">
        <f t="shared" si="19"/>
        <v>-0.06</v>
      </c>
      <c r="CF60" s="29">
        <f t="shared" si="19"/>
        <v>-0.53</v>
      </c>
      <c r="CG60" s="29">
        <f t="shared" si="16"/>
        <v>-0.28999999999999998</v>
      </c>
      <c r="CH60" s="30"/>
      <c r="CP60" s="28">
        <f>IFERROR(IF($E60=1,RANK(BJ60,BJ:BJ,1)+COUNTIF(BJ$4:BJ60,BJ60)-1,"-"),"-")</f>
        <v>23</v>
      </c>
      <c r="CQ60" s="28">
        <f>IFERROR(IF($E60=1,RANK(BK60,BK:BK,1)+COUNTIF(BK$4:BK60,BK60)-1,"-"),"-")</f>
        <v>52</v>
      </c>
      <c r="CR60" s="28">
        <f>IFERROR(IF($E60=1,RANK(BL60,BL:BL,1)+COUNTIF(BL$4:BL60,BL60)-1,"-"),"-")</f>
        <v>25</v>
      </c>
      <c r="CS60" s="28">
        <f>IFERROR(IF($E60=1,RANK(BM60,BM:BM,1)+COUNTIF(BM$4:BM60,BM60)-1,"-"),"-")</f>
        <v>54</v>
      </c>
      <c r="CT60" s="28">
        <f>IFERROR(IF($E60=1,RANK(BN60,BN:BN,1)+COUNTIF(BN$4:BN60,BN60)-1,"-"),"-")</f>
        <v>32</v>
      </c>
      <c r="CU60" s="28">
        <f>IFERROR(IF($E60=1,RANK(BO60,BO:BO,1)+COUNTIF(BO$4:BO60,BO60)-1,"-"),"-")</f>
        <v>36</v>
      </c>
      <c r="CV60" s="28">
        <f>IFERROR(IF($E60=1,RANK(BP60,BP:BP,1)+COUNTIF(BP$4:BP60,BP60)-1,"-"),"-")</f>
        <v>8</v>
      </c>
      <c r="CW60" s="28">
        <f>IFERROR(IF($E60=1,RANK(BQ60,BQ:BQ,1)+COUNTIF(BQ$4:BQ60,BQ60)-1,"-"),"-")</f>
        <v>26</v>
      </c>
      <c r="CX60" s="30"/>
      <c r="DF60" s="28">
        <f>IFERROR(IF($E60=1,RANK(BZ60,BZ:BZ,1)+COUNTIF(BZ$3:BZ59,BZ60),"-"),"-")</f>
        <v>21</v>
      </c>
      <c r="DG60" s="28">
        <f>IFERROR(IF($E60=1,RANK(CA60,CA:CA,1)+COUNTIF(CA$3:CA59,CA60),"-"),"-")</f>
        <v>11</v>
      </c>
      <c r="DH60" s="28">
        <f>IFERROR(IF($E60=1,RANK(CB60,CB:CB,1)+COUNTIF(CB$3:CB59,CB60),"-"),"-")</f>
        <v>12</v>
      </c>
      <c r="DI60" s="28">
        <f>IFERROR(IF($E60=1,RANK(CC60,CC:CC,1)+COUNTIF(CC$3:CC59,CC60),"-"),"-")</f>
        <v>47</v>
      </c>
      <c r="DJ60" s="28">
        <f>IFERROR(IF($E60=1,RANK(CD60,CD:CD,1)+COUNTIF(CD$3:CD59,CD60),"-"),"-")</f>
        <v>33</v>
      </c>
      <c r="DK60" s="28">
        <f>IFERROR(IF($E60=1,RANK(CE60,CE:CE,1)+COUNTIF(CE$3:CE59,CE60),"-"),"-")</f>
        <v>27</v>
      </c>
      <c r="DL60" s="28">
        <f>IFERROR(IF($E60=1,RANK(CF60,CF:CF,1)+COUNTIF(CF$3:CF59,CF60),"-"),"-")</f>
        <v>7</v>
      </c>
      <c r="DM60" s="28">
        <f>IFERROR(IF($E60=1,RANK(CG60,CG:CG,1)+COUNTIF(CG$3:CG59,CG60),"-"),"-")</f>
        <v>13</v>
      </c>
      <c r="DN60" s="6"/>
      <c r="DO60" s="28" t="str">
        <f>IFERROR(IF($E60=1,RANK(CI60,CI:CI,1)+COUNTIF(CI$4:CI60,CI60)-1,"-"),"-")</f>
        <v>-</v>
      </c>
      <c r="DP60" s="28" t="str">
        <f>IFERROR(IF($E60=1,RANK(CJ60,CJ:CJ,1)+COUNTIF(CJ$4:CJ60,CJ60)-1,"-"),"-")</f>
        <v>-</v>
      </c>
      <c r="DQ60" s="28" t="str">
        <f>IFERROR(IF($E60=1,RANK(CK60,CK:CK,1)+COUNTIF(CK$4:CK60,CK60)-1,"-"),"-")</f>
        <v>-</v>
      </c>
      <c r="DR60" s="28" t="str">
        <f>IFERROR(IF($E60=1,RANK(CL60,CL:CL,1)+COUNTIF(CL$4:CL60,CL60)-1,"-"),"-")</f>
        <v>-</v>
      </c>
      <c r="DS60" s="28" t="str">
        <f>IFERROR(IF($E60=1,RANK(CM60,CM:CM,1)+COUNTIF(CM$4:CM60,CM60)-1,"-"),"-")</f>
        <v>-</v>
      </c>
      <c r="DT60" s="28" t="str">
        <f>IFERROR(IF($E60=1,RANK(CN60,CN:CN,1)+COUNTIF(CN$4:CN60,CN60)-1,"-"),"-")</f>
        <v>-</v>
      </c>
      <c r="DU60">
        <f>DU59+1</f>
        <v>3</v>
      </c>
      <c r="DV60" s="34">
        <f>DV59-1</f>
        <v>98</v>
      </c>
      <c r="DW60" s="33" t="str">
        <f>IFERROR(INDEX($A:$DD,IF($EI$4="Entrants",MATCH($DU60,$CT:$CT,0),MATCH($DU60,$DC:$DC,0)),11),"")</f>
        <v>PARIS GARE DU NORD (GARE A)</v>
      </c>
      <c r="DX60" s="31">
        <f>IFERROR(INDEX($A:$DD,IF($EI$4="Entrants",MATCH($DU60,$CT:$CT,0),MATCH($DU60,$DC:$DC,0)),IF($EI$4="Entrants",66,25)),"")</f>
        <v>7.07</v>
      </c>
      <c r="DY60">
        <f>DY59+1</f>
        <v>3</v>
      </c>
      <c r="DZ60" s="34">
        <f>MAX(DZ59-1,0)</f>
        <v>97</v>
      </c>
      <c r="EA60" s="33" t="str">
        <f>IFERROR(INDEX($A:$DT,IF($EI$4="Entrants",MATCH($DY60,$DJ:$DJ,0),MATCH($DY60,$DS:$DS,0)),11),"")</f>
        <v>MASSY TGV</v>
      </c>
      <c r="EB60" s="61">
        <f>IFERROR(INDEX($A:$DT,IF($EI$4="Entrants",MATCH($DY60,$DJ:$DJ,0),MATCH($DY60,$DS:$DS,0)),IF($EI$4="Entrants",82,53)),"")</f>
        <v>-0.36</v>
      </c>
      <c r="EC60" s="32">
        <f>IFERROR(INDEX($A:$DT,IF($EI$4="Entrants",MATCH($DY60,$DJ:$DJ,0),MATCH($DY60,$DS:$DS,0)),IF($EI$4="Entrants",66,25)),"")</f>
        <v>7.18</v>
      </c>
      <c r="ED60" s="31">
        <f>IFERROR(IF(EB60&gt;0,"+"&amp;ROUND(EB60,2),ROUND(EB60,2)),"")</f>
        <v>-0.36</v>
      </c>
      <c r="EI60" s="68"/>
      <c r="EJ60" s="68"/>
      <c r="EU60">
        <v>8.1199999999999992</v>
      </c>
      <c r="EV60">
        <v>8.56</v>
      </c>
      <c r="EW60">
        <v>8.73</v>
      </c>
      <c r="EX60">
        <v>8.65</v>
      </c>
      <c r="EY60">
        <v>8.17</v>
      </c>
      <c r="EZ60">
        <v>8.0399999999999991</v>
      </c>
      <c r="FA60">
        <v>5.88</v>
      </c>
      <c r="FB60">
        <v>6.47</v>
      </c>
      <c r="FK60">
        <v>8.26</v>
      </c>
      <c r="FL60">
        <v>8.6300000000000008</v>
      </c>
      <c r="FM60">
        <v>8.82</v>
      </c>
      <c r="FN60">
        <v>8.69</v>
      </c>
      <c r="FO60">
        <v>8.1300000000000008</v>
      </c>
      <c r="FP60">
        <v>8.06</v>
      </c>
      <c r="FQ60">
        <v>6.83</v>
      </c>
      <c r="FR60">
        <v>7.32</v>
      </c>
    </row>
    <row r="61" spans="1:174" ht="19.5" x14ac:dyDescent="0.35">
      <c r="A61" s="9">
        <f t="shared" si="2"/>
        <v>1</v>
      </c>
      <c r="B61" s="9">
        <f t="shared" si="3"/>
        <v>1</v>
      </c>
      <c r="C61" s="9">
        <f t="shared" si="11"/>
        <v>1</v>
      </c>
      <c r="D61" s="9">
        <f t="shared" si="4"/>
        <v>1</v>
      </c>
      <c r="E61" s="9">
        <f t="shared" si="5"/>
        <v>1</v>
      </c>
      <c r="F61" s="68" t="s">
        <v>61</v>
      </c>
      <c r="G61" s="68" t="s">
        <v>87</v>
      </c>
      <c r="H61" s="7">
        <v>1</v>
      </c>
      <c r="I61" s="7" t="s">
        <v>78</v>
      </c>
      <c r="J61" s="7">
        <v>571000</v>
      </c>
      <c r="K61" s="66" t="s">
        <v>149</v>
      </c>
      <c r="L61" s="66" t="s">
        <v>46</v>
      </c>
      <c r="M61" s="7" t="s">
        <v>47</v>
      </c>
      <c r="N61" s="54">
        <v>8.35</v>
      </c>
      <c r="O61" s="54">
        <v>8.61</v>
      </c>
      <c r="P61" s="55">
        <v>9.25</v>
      </c>
      <c r="Q61" s="54">
        <v>8.6300000000000008</v>
      </c>
      <c r="R61" s="54">
        <v>8.31</v>
      </c>
      <c r="S61" s="65">
        <v>7.83</v>
      </c>
      <c r="T61" s="50">
        <v>7.76</v>
      </c>
      <c r="U61" s="50">
        <v>7.87</v>
      </c>
      <c r="V61" s="30"/>
      <c r="AD61" s="65">
        <v>8.14</v>
      </c>
      <c r="AE61" s="70">
        <v>8.59</v>
      </c>
      <c r="AF61" s="72">
        <v>9.25</v>
      </c>
      <c r="AG61" s="70">
        <v>8.41</v>
      </c>
      <c r="AH61" s="65">
        <v>7.99</v>
      </c>
      <c r="AI61" s="65">
        <v>7.53</v>
      </c>
      <c r="AJ61" s="50">
        <v>7.47</v>
      </c>
      <c r="AK61" s="50">
        <v>7.47</v>
      </c>
      <c r="AL61" s="30"/>
      <c r="AT61" s="29">
        <f t="shared" si="17"/>
        <v>0.21</v>
      </c>
      <c r="AU61" s="29">
        <f t="shared" si="17"/>
        <v>0.02</v>
      </c>
      <c r="AV61" s="29">
        <f t="shared" si="17"/>
        <v>0</v>
      </c>
      <c r="AW61" s="29">
        <f t="shared" si="17"/>
        <v>0.22</v>
      </c>
      <c r="AX61" s="29">
        <f t="shared" si="17"/>
        <v>0.32</v>
      </c>
      <c r="AY61" s="29">
        <f t="shared" si="17"/>
        <v>0.3</v>
      </c>
      <c r="AZ61" s="29">
        <f t="shared" si="17"/>
        <v>0.28999999999999998</v>
      </c>
      <c r="BA61" s="29">
        <f t="shared" si="15"/>
        <v>0.4</v>
      </c>
      <c r="BB61" s="30"/>
      <c r="BJ61" s="29">
        <f t="shared" si="20"/>
        <v>8.35</v>
      </c>
      <c r="BK61" s="29">
        <f t="shared" si="20"/>
        <v>8.61</v>
      </c>
      <c r="BL61" s="29">
        <f t="shared" si="20"/>
        <v>9.25</v>
      </c>
      <c r="BM61" s="29">
        <f t="shared" si="20"/>
        <v>8.6300000000000008</v>
      </c>
      <c r="BN61" s="29">
        <f t="shared" si="20"/>
        <v>8.31</v>
      </c>
      <c r="BO61" s="29">
        <f t="shared" si="8"/>
        <v>7.83</v>
      </c>
      <c r="BP61" s="29">
        <f t="shared" si="18"/>
        <v>7.76</v>
      </c>
      <c r="BQ61" s="29">
        <f t="shared" si="18"/>
        <v>7.87</v>
      </c>
      <c r="BR61" s="30"/>
      <c r="BZ61" s="29">
        <f t="shared" si="19"/>
        <v>0.21</v>
      </c>
      <c r="CA61" s="29">
        <f t="shared" si="19"/>
        <v>0.02</v>
      </c>
      <c r="CB61" s="29">
        <f t="shared" si="19"/>
        <v>0</v>
      </c>
      <c r="CC61" s="29">
        <f t="shared" si="19"/>
        <v>0.22</v>
      </c>
      <c r="CD61" s="29">
        <f t="shared" si="19"/>
        <v>0.32</v>
      </c>
      <c r="CE61" s="29">
        <f t="shared" si="19"/>
        <v>0.3</v>
      </c>
      <c r="CF61" s="29">
        <f t="shared" si="19"/>
        <v>0.28999999999999998</v>
      </c>
      <c r="CG61" s="29">
        <f t="shared" si="16"/>
        <v>0.4</v>
      </c>
      <c r="CH61" s="30"/>
      <c r="CP61" s="28">
        <f>IFERROR(IF($E61=1,RANK(BJ61,BJ:BJ,1)+COUNTIF(BJ$4:BJ61,BJ61)-1,"-"),"-")</f>
        <v>89</v>
      </c>
      <c r="CQ61" s="28">
        <f>IFERROR(IF($E61=1,RANK(BK61,BK:BK,1)+COUNTIF(BK$4:BK61,BK61)-1,"-"),"-")</f>
        <v>68</v>
      </c>
      <c r="CR61" s="28">
        <f>IFERROR(IF($E61=1,RANK(BL61,BL:BL,1)+COUNTIF(BL$4:BL61,BL61)-1,"-"),"-")</f>
        <v>96</v>
      </c>
      <c r="CS61" s="28">
        <f>IFERROR(IF($E61=1,RANK(BM61,BM:BM,1)+COUNTIF(BM$4:BM61,BM61)-1,"-"),"-")</f>
        <v>68</v>
      </c>
      <c r="CT61" s="28">
        <f>IFERROR(IF($E61=1,RANK(BN61,BN:BN,1)+COUNTIF(BN$4:BN61,BN61)-1,"-"),"-")</f>
        <v>82</v>
      </c>
      <c r="CU61" s="28">
        <f>IFERROR(IF($E61=1,RANK(BO61,BO:BO,1)+COUNTIF(BO$4:BO61,BO61)-1,"-"),"-")</f>
        <v>76</v>
      </c>
      <c r="CV61" s="28">
        <f>IFERROR(IF($E61=1,RANK(BP61,BP:BP,1)+COUNTIF(BP$4:BP61,BP61)-1,"-"),"-")</f>
        <v>97</v>
      </c>
      <c r="CW61" s="28">
        <f>IFERROR(IF($E61=1,RANK(BQ61,BQ:BQ,1)+COUNTIF(BQ$4:BQ61,BQ61)-1,"-"),"-")</f>
        <v>91</v>
      </c>
      <c r="CX61" s="30"/>
      <c r="DF61" s="28">
        <f>IFERROR(IF($E61=1,RANK(BZ61,BZ:BZ,1)+COUNTIF(BZ$3:BZ60,BZ61),"-"),"-")</f>
        <v>69</v>
      </c>
      <c r="DG61" s="28">
        <f>IFERROR(IF($E61=1,RANK(CA61,CA:CA,1)+COUNTIF(CA$3:CA60,CA61),"-"),"-")</f>
        <v>38</v>
      </c>
      <c r="DH61" s="28">
        <f>IFERROR(IF($E61=1,RANK(CB61,CB:CB,1)+COUNTIF(CB$3:CB60,CB61),"-"),"-")</f>
        <v>41</v>
      </c>
      <c r="DI61" s="28">
        <f>IFERROR(IF($E61=1,RANK(CC61,CC:CC,1)+COUNTIF(CC$3:CC60,CC61),"-"),"-")</f>
        <v>76</v>
      </c>
      <c r="DJ61" s="28">
        <f>IFERROR(IF($E61=1,RANK(CD61,CD:CD,1)+COUNTIF(CD$3:CD60,CD61),"-"),"-")</f>
        <v>73</v>
      </c>
      <c r="DK61" s="28">
        <f>IFERROR(IF($E61=1,RANK(CE61,CE:CE,1)+COUNTIF(CE$3:CE60,CE61),"-"),"-")</f>
        <v>72</v>
      </c>
      <c r="DL61" s="28">
        <f>IFERROR(IF($E61=1,RANK(CF61,CF:CF,1)+COUNTIF(CF$3:CF60,CF61),"-"),"-")</f>
        <v>71</v>
      </c>
      <c r="DM61" s="28">
        <f>IFERROR(IF($E61=1,RANK(CG61,CG:CG,1)+COUNTIF(CG$3:CG60,CG61),"-"),"-")</f>
        <v>74</v>
      </c>
      <c r="DN61" s="6"/>
      <c r="DO61" s="28" t="str">
        <f>IFERROR(IF($E61=1,RANK(CI61,CI:CI,1)+COUNTIF(CI$4:CI61,CI61)-1,"-"),"-")</f>
        <v>-</v>
      </c>
      <c r="DP61" s="28" t="str">
        <f>IFERROR(IF($E61=1,RANK(CJ61,CJ:CJ,1)+COUNTIF(CJ$4:CJ61,CJ61)-1,"-"),"-")</f>
        <v>-</v>
      </c>
      <c r="DQ61" s="28" t="str">
        <f>IFERROR(IF($E61=1,RANK(CK61,CK:CK,1)+COUNTIF(CK$4:CK61,CK61)-1,"-"),"-")</f>
        <v>-</v>
      </c>
      <c r="DR61" s="28" t="str">
        <f>IFERROR(IF($E61=1,RANK(CL61,CL:CL,1)+COUNTIF(CL$4:CL61,CL61)-1,"-"),"-")</f>
        <v>-</v>
      </c>
      <c r="DS61" s="28" t="str">
        <f>IFERROR(IF($E61=1,RANK(CM61,CM:CM,1)+COUNTIF(CM$4:CM61,CM61)-1,"-"),"-")</f>
        <v>-</v>
      </c>
      <c r="DT61" s="28" t="str">
        <f>IFERROR(IF($E61=1,RANK(CN61,CN:CN,1)+COUNTIF(CN$4:CN61,CN61)-1,"-"),"-")</f>
        <v>-</v>
      </c>
      <c r="DU61">
        <f>DU60+1</f>
        <v>4</v>
      </c>
      <c r="DV61" s="34">
        <f>DV60-1</f>
        <v>97</v>
      </c>
      <c r="DW61" s="33" t="str">
        <f>IFERROR(INDEX($A:$DD,IF($EI$4="Entrants",MATCH($DU61,$CT:$CT,0),MATCH($DU61,$DC:$DC,0)),11),"")</f>
        <v>MASSY TGV</v>
      </c>
      <c r="DX61" s="31">
        <f>IFERROR(INDEX($A:$DD,IF($EI$4="Entrants",MATCH($DU61,$CT:$CT,0),MATCH($DU61,$DC:$DC,0)),IF($EI$4="Entrants",66,25)),"")</f>
        <v>7.18</v>
      </c>
      <c r="DY61">
        <f>DY60+1</f>
        <v>4</v>
      </c>
      <c r="DZ61" s="34">
        <f>MAX(DZ60-1,0)</f>
        <v>96</v>
      </c>
      <c r="EA61" s="33" t="str">
        <f>IFERROR(INDEX($A:$DT,IF($EI$4="Entrants",MATCH($DY61,$DJ:$DJ,0),MATCH($DY61,$DS:$DS,0)),11),"")</f>
        <v>CANNES</v>
      </c>
      <c r="EB61" s="61">
        <f>IFERROR(INDEX($A:$DT,IF($EI$4="Entrants",MATCH($DY61,$DJ:$DJ,0),MATCH($DY61,$DS:$DS,0)),IF($EI$4="Entrants",82,53)),"")</f>
        <v>-0.36</v>
      </c>
      <c r="EC61" s="32">
        <f>IFERROR(INDEX($A:$DT,IF($EI$4="Entrants",MATCH($DY61,$DJ:$DJ,0),MATCH($DY61,$DS:$DS,0)),IF($EI$4="Entrants",66,25)),"")</f>
        <v>7.6</v>
      </c>
      <c r="ED61" s="31">
        <f>IFERROR(IF(EB61&gt;0,"+"&amp;ROUND(EB61,2),ROUND(EB61,2)),"")</f>
        <v>-0.36</v>
      </c>
      <c r="EI61" s="68"/>
      <c r="EJ61" s="68"/>
      <c r="EU61">
        <v>7.95</v>
      </c>
      <c r="EV61">
        <v>8.59</v>
      </c>
      <c r="EW61">
        <v>8.76</v>
      </c>
      <c r="EX61">
        <v>8.42</v>
      </c>
      <c r="EY61">
        <v>8.02</v>
      </c>
      <c r="EZ61">
        <v>7.73</v>
      </c>
      <c r="FA61">
        <v>6.51</v>
      </c>
      <c r="FB61">
        <v>6.85</v>
      </c>
      <c r="FK61">
        <v>7.9</v>
      </c>
      <c r="FL61">
        <v>8.4600000000000009</v>
      </c>
      <c r="FM61">
        <v>8.7899999999999991</v>
      </c>
      <c r="FN61">
        <v>8.2200000000000006</v>
      </c>
      <c r="FO61">
        <v>7.67</v>
      </c>
      <c r="FP61">
        <v>7.67</v>
      </c>
      <c r="FQ61">
        <v>6.85</v>
      </c>
      <c r="FR61">
        <v>7.12</v>
      </c>
    </row>
    <row r="62" spans="1:174" ht="19.5" x14ac:dyDescent="0.35">
      <c r="A62" s="9">
        <f t="shared" si="2"/>
        <v>1</v>
      </c>
      <c r="B62" s="9">
        <f t="shared" si="3"/>
        <v>1</v>
      </c>
      <c r="C62" s="9">
        <f t="shared" si="11"/>
        <v>1</v>
      </c>
      <c r="D62" s="9">
        <f t="shared" si="4"/>
        <v>1</v>
      </c>
      <c r="E62" s="9">
        <f t="shared" si="5"/>
        <v>1</v>
      </c>
      <c r="F62" s="68" t="s">
        <v>61</v>
      </c>
      <c r="G62" s="68" t="s">
        <v>85</v>
      </c>
      <c r="H62" s="7">
        <v>1</v>
      </c>
      <c r="I62" s="19" t="s">
        <v>78</v>
      </c>
      <c r="J62" s="19">
        <v>476606</v>
      </c>
      <c r="K62" s="66" t="s">
        <v>150</v>
      </c>
      <c r="L62" s="66" t="s">
        <v>46</v>
      </c>
      <c r="M62" s="19" t="s">
        <v>47</v>
      </c>
      <c r="N62" s="65">
        <v>7.96</v>
      </c>
      <c r="O62" s="54">
        <v>8.68</v>
      </c>
      <c r="P62" s="54">
        <v>8.85</v>
      </c>
      <c r="Q62" s="54">
        <v>8.7100000000000009</v>
      </c>
      <c r="R62" s="54">
        <v>8.19</v>
      </c>
      <c r="S62" s="65">
        <v>7.64</v>
      </c>
      <c r="T62" s="50">
        <v>6.65</v>
      </c>
      <c r="U62" s="50">
        <v>6.7</v>
      </c>
      <c r="V62" s="30"/>
      <c r="AD62" s="65">
        <v>7.8</v>
      </c>
      <c r="AE62" s="70">
        <v>8.52</v>
      </c>
      <c r="AF62" s="70">
        <v>8.4600000000000009</v>
      </c>
      <c r="AG62" s="70">
        <v>8.43</v>
      </c>
      <c r="AH62" s="65">
        <v>7.87</v>
      </c>
      <c r="AI62" s="65">
        <v>7.77</v>
      </c>
      <c r="AJ62" s="50">
        <v>6.4</v>
      </c>
      <c r="AK62" s="50">
        <v>6.55</v>
      </c>
      <c r="AL62" s="30"/>
      <c r="AT62" s="29">
        <f t="shared" si="17"/>
        <v>0.16</v>
      </c>
      <c r="AU62" s="29">
        <f t="shared" si="17"/>
        <v>0.16</v>
      </c>
      <c r="AV62" s="29">
        <f t="shared" si="17"/>
        <v>0.39</v>
      </c>
      <c r="AW62" s="29">
        <f t="shared" si="17"/>
        <v>0.28000000000000003</v>
      </c>
      <c r="AX62" s="29">
        <f t="shared" si="17"/>
        <v>0.32</v>
      </c>
      <c r="AY62" s="29">
        <f t="shared" si="17"/>
        <v>-0.13</v>
      </c>
      <c r="AZ62" s="29">
        <f t="shared" si="17"/>
        <v>0.25</v>
      </c>
      <c r="BA62" s="29">
        <f t="shared" si="15"/>
        <v>0.15</v>
      </c>
      <c r="BB62" s="30"/>
      <c r="BJ62" s="29">
        <f t="shared" si="20"/>
        <v>7.96</v>
      </c>
      <c r="BK62" s="29">
        <f t="shared" si="20"/>
        <v>8.68</v>
      </c>
      <c r="BL62" s="29">
        <f t="shared" si="20"/>
        <v>8.85</v>
      </c>
      <c r="BM62" s="29">
        <f t="shared" si="20"/>
        <v>8.7100000000000009</v>
      </c>
      <c r="BN62" s="29">
        <f t="shared" si="20"/>
        <v>8.19</v>
      </c>
      <c r="BO62" s="29">
        <f t="shared" si="8"/>
        <v>7.64</v>
      </c>
      <c r="BP62" s="29">
        <f t="shared" si="18"/>
        <v>6.65</v>
      </c>
      <c r="BQ62" s="29">
        <f t="shared" si="18"/>
        <v>6.7</v>
      </c>
      <c r="BR62" s="30"/>
      <c r="BZ62" s="29">
        <f t="shared" si="19"/>
        <v>0.16</v>
      </c>
      <c r="CA62" s="29">
        <f t="shared" si="19"/>
        <v>0.16</v>
      </c>
      <c r="CB62" s="29">
        <f t="shared" si="19"/>
        <v>0.39</v>
      </c>
      <c r="CC62" s="29">
        <f t="shared" si="19"/>
        <v>0.28000000000000003</v>
      </c>
      <c r="CD62" s="29">
        <f t="shared" si="19"/>
        <v>0.32</v>
      </c>
      <c r="CE62" s="29">
        <f t="shared" si="19"/>
        <v>-0.13</v>
      </c>
      <c r="CF62" s="29">
        <f t="shared" si="19"/>
        <v>0.25</v>
      </c>
      <c r="CG62" s="29">
        <f t="shared" si="16"/>
        <v>0.15</v>
      </c>
      <c r="CH62" s="30"/>
      <c r="CP62" s="28">
        <f>IFERROR(IF($E62=1,RANK(BJ62,BJ:BJ,1)+COUNTIF(BJ$4:BJ62,BJ62)-1,"-"),"-")</f>
        <v>53</v>
      </c>
      <c r="CQ62" s="28">
        <f>IFERROR(IF($E62=1,RANK(BK62,BK:BK,1)+COUNTIF(BK$4:BK62,BK62)-1,"-"),"-")</f>
        <v>80</v>
      </c>
      <c r="CR62" s="28">
        <f>IFERROR(IF($E62=1,RANK(BL62,BL:BL,1)+COUNTIF(BL$4:BL62,BL62)-1,"-"),"-")</f>
        <v>58</v>
      </c>
      <c r="CS62" s="28">
        <f>IFERROR(IF($E62=1,RANK(BM62,BM:BM,1)+COUNTIF(BM$4:BM62,BM62)-1,"-"),"-")</f>
        <v>75</v>
      </c>
      <c r="CT62" s="28">
        <f>IFERROR(IF($E62=1,RANK(BN62,BN:BN,1)+COUNTIF(BN$4:BN62,BN62)-1,"-"),"-")</f>
        <v>66</v>
      </c>
      <c r="CU62" s="28">
        <f>IFERROR(IF($E62=1,RANK(BO62,BO:BO,1)+COUNTIF(BO$4:BO62,BO62)-1,"-"),"-")</f>
        <v>56</v>
      </c>
      <c r="CV62" s="28">
        <f>IFERROR(IF($E62=1,RANK(BP62,BP:BP,1)+COUNTIF(BP$4:BP62,BP62)-1,"-"),"-")</f>
        <v>56</v>
      </c>
      <c r="CW62" s="28">
        <f>IFERROR(IF($E62=1,RANK(BQ62,BQ:BQ,1)+COUNTIF(BQ$4:BQ62,BQ62)-1,"-"),"-")</f>
        <v>13</v>
      </c>
      <c r="CX62" s="30"/>
      <c r="DF62" s="28">
        <f>IFERROR(IF($E62=1,RANK(BZ62,BZ:BZ,1)+COUNTIF(BZ$3:BZ61,BZ62),"-"),"-")</f>
        <v>63</v>
      </c>
      <c r="DG62" s="28">
        <f>IFERROR(IF($E62=1,RANK(CA62,CA:CA,1)+COUNTIF(CA$3:CA61,CA62),"-"),"-")</f>
        <v>53</v>
      </c>
      <c r="DH62" s="28">
        <f>IFERROR(IF($E62=1,RANK(CB62,CB:CB,1)+COUNTIF(CB$3:CB61,CB62),"-"),"-")</f>
        <v>90</v>
      </c>
      <c r="DI62" s="28">
        <f>IFERROR(IF($E62=1,RANK(CC62,CC:CC,1)+COUNTIF(CC$3:CC61,CC62),"-"),"-")</f>
        <v>85</v>
      </c>
      <c r="DJ62" s="28">
        <f>IFERROR(IF($E62=1,RANK(CD62,CD:CD,1)+COUNTIF(CD$3:CD61,CD62),"-"),"-")</f>
        <v>74</v>
      </c>
      <c r="DK62" s="28">
        <f>IFERROR(IF($E62=1,RANK(CE62,CE:CE,1)+COUNTIF(CE$3:CE61,CE62),"-"),"-")</f>
        <v>24</v>
      </c>
      <c r="DL62" s="28">
        <f>IFERROR(IF($E62=1,RANK(CF62,CF:CF,1)+COUNTIF(CF$3:CF61,CF62),"-"),"-")</f>
        <v>64</v>
      </c>
      <c r="DM62" s="28">
        <f>IFERROR(IF($E62=1,RANK(CG62,CG:CG,1)+COUNTIF(CG$3:CG61,CG62),"-"),"-")</f>
        <v>46</v>
      </c>
      <c r="DN62" s="6"/>
      <c r="DO62" s="28" t="str">
        <f>IFERROR(IF($E62=1,RANK(CI62,CI:CI,1)+COUNTIF(CI$4:CI62,CI62)-1,"-"),"-")</f>
        <v>-</v>
      </c>
      <c r="DP62" s="28" t="str">
        <f>IFERROR(IF($E62=1,RANK(CJ62,CJ:CJ,1)+COUNTIF(CJ$4:CJ62,CJ62)-1,"-"),"-")</f>
        <v>-</v>
      </c>
      <c r="DQ62" s="28" t="str">
        <f>IFERROR(IF($E62=1,RANK(CK62,CK:CK,1)+COUNTIF(CK$4:CK62,CK62)-1,"-"),"-")</f>
        <v>-</v>
      </c>
      <c r="DR62" s="28" t="str">
        <f>IFERROR(IF($E62=1,RANK(CL62,CL:CL,1)+COUNTIF(CL$4:CL62,CL62)-1,"-"),"-")</f>
        <v>-</v>
      </c>
      <c r="DS62" s="28" t="str">
        <f>IFERROR(IF($E62=1,RANK(CM62,CM:CM,1)+COUNTIF(CM$4:CM62,CM62)-1,"-"),"-")</f>
        <v>-</v>
      </c>
      <c r="DT62" s="28" t="str">
        <f>IFERROR(IF($E62=1,RANK(CN62,CN:CN,1)+COUNTIF(CN$4:CN62,CN62)-1,"-"),"-")</f>
        <v>-</v>
      </c>
      <c r="DU62">
        <f>DU61+1</f>
        <v>5</v>
      </c>
      <c r="DV62" s="34">
        <f>DV61-1</f>
        <v>96</v>
      </c>
      <c r="DW62" s="33" t="str">
        <f>IFERROR(INDEX($A:$DD,IF($EI$4="Entrants",MATCH($DU62,$CT:$CT,0),MATCH($DU62,$DC:$DC,0)),11),"")</f>
        <v>SOISSONS</v>
      </c>
      <c r="DX62" s="31">
        <f>IFERROR(INDEX($A:$DD,IF($EI$4="Entrants",MATCH($DU62,$CT:$CT,0),MATCH($DU62,$DC:$DC,0)),IF($EI$4="Entrants",66,25)),"")</f>
        <v>7.23</v>
      </c>
      <c r="DY62">
        <f>DY61+1</f>
        <v>5</v>
      </c>
      <c r="DZ62" s="34">
        <f>MAX(DZ61-1,0)</f>
        <v>95</v>
      </c>
      <c r="EA62" s="33" t="str">
        <f>IFERROR(INDEX($A:$DT,IF($EI$4="Entrants",MATCH($DY62,$DJ:$DJ,0),MATCH($DY62,$DS:$DS,0)),11),"")</f>
        <v>TOURCOING</v>
      </c>
      <c r="EB62" s="61">
        <f>IFERROR(INDEX($A:$DT,IF($EI$4="Entrants",MATCH($DY62,$DJ:$DJ,0),MATCH($DY62,$DS:$DS,0)),IF($EI$4="Entrants",82,53)),"")</f>
        <v>-0.34</v>
      </c>
      <c r="EC62" s="32">
        <f>IFERROR(INDEX($A:$DT,IF($EI$4="Entrants",MATCH($DY62,$DJ:$DJ,0),MATCH($DY62,$DS:$DS,0)),IF($EI$4="Entrants",66,25)),"")</f>
        <v>7.73</v>
      </c>
      <c r="ED62" s="31">
        <f>IFERROR(IF(EB62&gt;0,"+"&amp;ROUND(EB62,2),ROUND(EB62,2)),"")</f>
        <v>-0.34</v>
      </c>
      <c r="EI62" s="68"/>
      <c r="EJ62" s="68"/>
      <c r="EU62">
        <v>7.49</v>
      </c>
      <c r="EV62">
        <v>8.34</v>
      </c>
      <c r="EW62">
        <v>8.6300000000000008</v>
      </c>
      <c r="EX62">
        <v>8.0399999999999991</v>
      </c>
      <c r="EY62">
        <v>7.35</v>
      </c>
      <c r="EZ62">
        <v>7.64</v>
      </c>
      <c r="FA62">
        <v>5.15</v>
      </c>
      <c r="FB62">
        <v>6.22</v>
      </c>
      <c r="FK62">
        <v>7.16</v>
      </c>
      <c r="FL62">
        <v>7.68</v>
      </c>
      <c r="FM62">
        <v>8.17</v>
      </c>
      <c r="FN62">
        <v>7.78</v>
      </c>
      <c r="FO62">
        <v>6.64</v>
      </c>
      <c r="FP62">
        <v>6.91</v>
      </c>
      <c r="FQ62">
        <v>5.91</v>
      </c>
      <c r="FR62">
        <v>6.06</v>
      </c>
    </row>
    <row r="63" spans="1:174" ht="15.5" x14ac:dyDescent="0.35">
      <c r="A63" s="9">
        <f t="shared" si="2"/>
        <v>1</v>
      </c>
      <c r="B63" s="9">
        <f t="shared" si="3"/>
        <v>1</v>
      </c>
      <c r="C63" s="9">
        <f t="shared" si="11"/>
        <v>1</v>
      </c>
      <c r="D63" s="9">
        <f t="shared" si="4"/>
        <v>1</v>
      </c>
      <c r="E63" s="9">
        <f t="shared" si="5"/>
        <v>1</v>
      </c>
      <c r="F63" s="68" t="s">
        <v>61</v>
      </c>
      <c r="G63" s="68" t="s">
        <v>87</v>
      </c>
      <c r="H63" s="7">
        <v>1</v>
      </c>
      <c r="I63" s="66" t="s">
        <v>44</v>
      </c>
      <c r="J63" s="66">
        <v>571216</v>
      </c>
      <c r="K63" s="66" t="s">
        <v>151</v>
      </c>
      <c r="L63" s="66" t="s">
        <v>46</v>
      </c>
      <c r="M63" s="66" t="s">
        <v>47</v>
      </c>
      <c r="N63" s="65">
        <v>7.97</v>
      </c>
      <c r="O63" s="54">
        <v>8.9</v>
      </c>
      <c r="P63" s="54">
        <v>8.86</v>
      </c>
      <c r="Q63" s="55">
        <v>9.0299999999999994</v>
      </c>
      <c r="R63" s="54">
        <v>8.15</v>
      </c>
      <c r="S63" s="65">
        <v>6.63</v>
      </c>
      <c r="T63" s="50">
        <v>6.58</v>
      </c>
      <c r="U63" s="50">
        <v>7.56</v>
      </c>
      <c r="V63" s="30"/>
      <c r="AD63" s="70">
        <v>7.76</v>
      </c>
      <c r="AE63" s="70">
        <v>8.69</v>
      </c>
      <c r="AF63" s="70">
        <v>8.68</v>
      </c>
      <c r="AG63" s="72">
        <v>9.02</v>
      </c>
      <c r="AH63" s="70">
        <v>8.1199999999999992</v>
      </c>
      <c r="AI63" s="65">
        <v>6.13</v>
      </c>
      <c r="AJ63" s="50">
        <v>6.02</v>
      </c>
      <c r="AK63" s="50">
        <v>6.84</v>
      </c>
      <c r="AL63" s="30"/>
      <c r="AT63" s="29">
        <f t="shared" si="17"/>
        <v>0.21</v>
      </c>
      <c r="AU63" s="29">
        <f t="shared" si="17"/>
        <v>0.21</v>
      </c>
      <c r="AV63" s="29">
        <f t="shared" si="17"/>
        <v>0.18</v>
      </c>
      <c r="AW63" s="29">
        <f t="shared" si="17"/>
        <v>0.01</v>
      </c>
      <c r="AX63" s="29">
        <f t="shared" si="17"/>
        <v>0.03</v>
      </c>
      <c r="AY63" s="29">
        <f t="shared" si="17"/>
        <v>0.5</v>
      </c>
      <c r="AZ63" s="29">
        <f t="shared" si="17"/>
        <v>0.56000000000000005</v>
      </c>
      <c r="BA63" s="29">
        <f t="shared" si="15"/>
        <v>0.72</v>
      </c>
      <c r="BB63" s="30"/>
      <c r="BJ63" s="29">
        <f t="shared" si="20"/>
        <v>7.97</v>
      </c>
      <c r="BK63" s="29">
        <f t="shared" si="20"/>
        <v>8.9</v>
      </c>
      <c r="BL63" s="29">
        <f t="shared" si="20"/>
        <v>8.86</v>
      </c>
      <c r="BM63" s="29">
        <f t="shared" si="20"/>
        <v>9.0299999999999994</v>
      </c>
      <c r="BN63" s="29">
        <f t="shared" si="20"/>
        <v>8.15</v>
      </c>
      <c r="BO63" s="29">
        <f t="shared" si="8"/>
        <v>6.63</v>
      </c>
      <c r="BP63" s="29">
        <f t="shared" si="18"/>
        <v>6.58</v>
      </c>
      <c r="BQ63" s="29">
        <f t="shared" si="18"/>
        <v>7.56</v>
      </c>
      <c r="BR63" s="30"/>
      <c r="BZ63" s="29">
        <f t="shared" si="19"/>
        <v>0.21</v>
      </c>
      <c r="CA63" s="29">
        <f t="shared" si="19"/>
        <v>0.21</v>
      </c>
      <c r="CB63" s="29">
        <f t="shared" si="19"/>
        <v>0.18</v>
      </c>
      <c r="CC63" s="29">
        <f t="shared" si="19"/>
        <v>0.01</v>
      </c>
      <c r="CD63" s="29">
        <f t="shared" si="19"/>
        <v>0.03</v>
      </c>
      <c r="CE63" s="29">
        <f t="shared" si="19"/>
        <v>0.5</v>
      </c>
      <c r="CF63" s="29">
        <f t="shared" si="19"/>
        <v>0.56000000000000005</v>
      </c>
      <c r="CG63" s="29">
        <f t="shared" si="16"/>
        <v>0.72</v>
      </c>
      <c r="CH63" s="30"/>
      <c r="CP63" s="28">
        <f>IFERROR(IF($E63=1,RANK(BJ63,BJ:BJ,1)+COUNTIF(BJ$4:BJ63,BJ63)-1,"-"),"-")</f>
        <v>54</v>
      </c>
      <c r="CQ63" s="28">
        <f>IFERROR(IF($E63=1,RANK(BK63,BK:BK,1)+COUNTIF(BK$4:BK63,BK63)-1,"-"),"-")</f>
        <v>92</v>
      </c>
      <c r="CR63" s="28">
        <f>IFERROR(IF($E63=1,RANK(BL63,BL:BL,1)+COUNTIF(BL$4:BL63,BL63)-1,"-"),"-")</f>
        <v>59</v>
      </c>
      <c r="CS63" s="28">
        <f>IFERROR(IF($E63=1,RANK(BM63,BM:BM,1)+COUNTIF(BM$4:BM63,BM63)-1,"-"),"-")</f>
        <v>90</v>
      </c>
      <c r="CT63" s="28">
        <f>IFERROR(IF($E63=1,RANK(BN63,BN:BN,1)+COUNTIF(BN$4:BN63,BN63)-1,"-"),"-")</f>
        <v>58</v>
      </c>
      <c r="CU63" s="28">
        <f>IFERROR(IF($E63=1,RANK(BO63,BO:BO,1)+COUNTIF(BO$4:BO63,BO63)-1,"-"),"-")</f>
        <v>8</v>
      </c>
      <c r="CV63" s="28">
        <f>IFERROR(IF($E63=1,RANK(BP63,BP:BP,1)+COUNTIF(BP$4:BP63,BP63)-1,"-"),"-")</f>
        <v>49</v>
      </c>
      <c r="CW63" s="28">
        <f>IFERROR(IF($E63=1,RANK(BQ63,BQ:BQ,1)+COUNTIF(BQ$4:BQ63,BQ63)-1,"-"),"-")</f>
        <v>74</v>
      </c>
      <c r="CX63" s="30"/>
      <c r="DF63" s="28">
        <f>IFERROR(IF($E63=1,RANK(BZ63,BZ:BZ,1)+COUNTIF(BZ$3:BZ62,BZ63),"-"),"-")</f>
        <v>70</v>
      </c>
      <c r="DG63" s="28">
        <f>IFERROR(IF($E63=1,RANK(CA63,CA:CA,1)+COUNTIF(CA$3:CA62,CA63),"-"),"-")</f>
        <v>66</v>
      </c>
      <c r="DH63" s="28">
        <f>IFERROR(IF($E63=1,RANK(CB63,CB:CB,1)+COUNTIF(CB$3:CB62,CB63),"-"),"-")</f>
        <v>69</v>
      </c>
      <c r="DI63" s="28">
        <f>IFERROR(IF($E63=1,RANK(CC63,CC:CC,1)+COUNTIF(CC$3:CC62,CC63),"-"),"-")</f>
        <v>48</v>
      </c>
      <c r="DJ63" s="28">
        <f>IFERROR(IF($E63=1,RANK(CD63,CD:CD,1)+COUNTIF(CD$3:CD62,CD63),"-"),"-")</f>
        <v>37</v>
      </c>
      <c r="DK63" s="28">
        <f>IFERROR(IF($E63=1,RANK(CE63,CE:CE,1)+COUNTIF(CE$3:CE62,CE63),"-"),"-")</f>
        <v>88</v>
      </c>
      <c r="DL63" s="28">
        <f>IFERROR(IF($E63=1,RANK(CF63,CF:CF,1)+COUNTIF(CF$3:CF62,CF63),"-"),"-")</f>
        <v>90</v>
      </c>
      <c r="DM63" s="28">
        <f>IFERROR(IF($E63=1,RANK(CG63,CG:CG,1)+COUNTIF(CG$3:CG62,CG63),"-"),"-")</f>
        <v>93</v>
      </c>
      <c r="DN63" s="6"/>
      <c r="DO63" s="28" t="str">
        <f>IFERROR(IF($E63=1,RANK(CI63,CI:CI,1)+COUNTIF(CI$4:CI63,CI63)-1,"-"),"-")</f>
        <v>-</v>
      </c>
      <c r="DP63" s="28" t="str">
        <f>IFERROR(IF($E63=1,RANK(CJ63,CJ:CJ,1)+COUNTIF(CJ$4:CJ63,CJ63)-1,"-"),"-")</f>
        <v>-</v>
      </c>
      <c r="DQ63" s="28" t="str">
        <f>IFERROR(IF($E63=1,RANK(CK63,CK:CK,1)+COUNTIF(CK$4:CK63,CK63)-1,"-"),"-")</f>
        <v>-</v>
      </c>
      <c r="DR63" s="28" t="str">
        <f>IFERROR(IF($E63=1,RANK(CL63,CL:CL,1)+COUNTIF(CL$4:CL63,CL63)-1,"-"),"-")</f>
        <v>-</v>
      </c>
      <c r="DS63" s="28" t="str">
        <f>IFERROR(IF($E63=1,RANK(CM63,CM:CM,1)+COUNTIF(CM$4:CM63,CM63)-1,"-"),"-")</f>
        <v>-</v>
      </c>
      <c r="DT63" s="28" t="str">
        <f>IFERROR(IF($E63=1,RANK(CN63,CN:CN,1)+COUNTIF(CN$4:CN63,CN63)-1,"-"),"-")</f>
        <v>-</v>
      </c>
      <c r="DU63" s="41" t="s">
        <v>11</v>
      </c>
      <c r="DV63" s="40" t="s">
        <v>11</v>
      </c>
      <c r="DW63" s="39" t="s">
        <v>38</v>
      </c>
      <c r="DX63" s="38" t="s">
        <v>39</v>
      </c>
      <c r="DY63" s="41" t="s">
        <v>11</v>
      </c>
      <c r="DZ63" s="40" t="s">
        <v>11</v>
      </c>
      <c r="EA63" s="39" t="s">
        <v>40</v>
      </c>
      <c r="EB63" s="38" t="s">
        <v>41</v>
      </c>
      <c r="EC63" s="38" t="s">
        <v>39</v>
      </c>
      <c r="ED63" s="38" t="s">
        <v>41</v>
      </c>
      <c r="EI63" s="68"/>
      <c r="EJ63" s="68"/>
      <c r="EU63">
        <v>8.18</v>
      </c>
      <c r="EV63">
        <v>8.6300000000000008</v>
      </c>
      <c r="EW63">
        <v>8.84</v>
      </c>
      <c r="EX63">
        <v>8.7200000000000006</v>
      </c>
      <c r="EY63">
        <v>8.2200000000000006</v>
      </c>
      <c r="EZ63">
        <v>7.65</v>
      </c>
      <c r="FA63">
        <v>7.09</v>
      </c>
      <c r="FB63">
        <v>6.89</v>
      </c>
      <c r="FK63">
        <v>8.1</v>
      </c>
      <c r="FL63">
        <v>8.08</v>
      </c>
      <c r="FM63">
        <v>8.4700000000000006</v>
      </c>
      <c r="FN63">
        <v>8.33</v>
      </c>
      <c r="FO63">
        <v>7.88</v>
      </c>
      <c r="FP63">
        <v>7.44</v>
      </c>
      <c r="FQ63">
        <v>6.56</v>
      </c>
      <c r="FR63">
        <v>6.33</v>
      </c>
    </row>
    <row r="64" spans="1:174" ht="19.5" x14ac:dyDescent="0.35">
      <c r="A64" s="9">
        <f t="shared" si="2"/>
        <v>1</v>
      </c>
      <c r="B64" s="9">
        <f t="shared" si="3"/>
        <v>1</v>
      </c>
      <c r="C64" s="9">
        <f t="shared" si="11"/>
        <v>1</v>
      </c>
      <c r="D64" s="9">
        <f t="shared" si="4"/>
        <v>1</v>
      </c>
      <c r="E64" s="9">
        <f t="shared" si="5"/>
        <v>1</v>
      </c>
      <c r="F64" s="9" t="s">
        <v>70</v>
      </c>
      <c r="G64" s="9" t="s">
        <v>89</v>
      </c>
      <c r="H64" s="7">
        <v>1</v>
      </c>
      <c r="I64" s="66" t="s">
        <v>44</v>
      </c>
      <c r="J64" s="66">
        <v>171926</v>
      </c>
      <c r="K64" s="66" t="s">
        <v>152</v>
      </c>
      <c r="L64" s="66" t="s">
        <v>46</v>
      </c>
      <c r="M64" s="66" t="s">
        <v>47</v>
      </c>
      <c r="N64" s="54">
        <v>8</v>
      </c>
      <c r="O64" s="54">
        <v>8.66</v>
      </c>
      <c r="P64" s="54">
        <v>8.7899999999999991</v>
      </c>
      <c r="Q64" s="54">
        <v>8.35</v>
      </c>
      <c r="R64" s="54">
        <v>8.2799999999999994</v>
      </c>
      <c r="S64" s="65">
        <v>7.51</v>
      </c>
      <c r="T64" s="50">
        <v>6.71</v>
      </c>
      <c r="U64" s="50">
        <v>6.99</v>
      </c>
      <c r="V64" s="30"/>
      <c r="AD64" s="65">
        <v>7.91</v>
      </c>
      <c r="AE64" s="70">
        <v>8.68</v>
      </c>
      <c r="AF64" s="70">
        <v>8.98</v>
      </c>
      <c r="AG64" s="70">
        <v>8.6300000000000008</v>
      </c>
      <c r="AH64" s="70">
        <v>8.24</v>
      </c>
      <c r="AI64" s="65">
        <v>7.41</v>
      </c>
      <c r="AJ64" s="14">
        <v>5.95</v>
      </c>
      <c r="AK64" s="50">
        <v>6.82</v>
      </c>
      <c r="AL64" s="30"/>
      <c r="AT64" s="29">
        <f t="shared" si="17"/>
        <v>0.09</v>
      </c>
      <c r="AU64" s="29">
        <f t="shared" si="17"/>
        <v>-0.02</v>
      </c>
      <c r="AV64" s="29">
        <f t="shared" si="17"/>
        <v>-0.19</v>
      </c>
      <c r="AW64" s="29">
        <f t="shared" si="17"/>
        <v>-0.28000000000000003</v>
      </c>
      <c r="AX64" s="29">
        <f t="shared" si="17"/>
        <v>0.04</v>
      </c>
      <c r="AY64" s="29">
        <f t="shared" si="17"/>
        <v>0.1</v>
      </c>
      <c r="AZ64" s="29">
        <f t="shared" si="17"/>
        <v>0.76</v>
      </c>
      <c r="BA64" s="29">
        <f t="shared" si="15"/>
        <v>0.17</v>
      </c>
      <c r="BB64" s="30"/>
      <c r="BJ64" s="29">
        <f t="shared" si="20"/>
        <v>8</v>
      </c>
      <c r="BK64" s="29">
        <f t="shared" si="20"/>
        <v>8.66</v>
      </c>
      <c r="BL64" s="29">
        <f t="shared" si="20"/>
        <v>8.7899999999999991</v>
      </c>
      <c r="BM64" s="29">
        <f t="shared" si="20"/>
        <v>8.35</v>
      </c>
      <c r="BN64" s="29">
        <f t="shared" si="20"/>
        <v>8.2799999999999994</v>
      </c>
      <c r="BO64" s="29">
        <f t="shared" si="8"/>
        <v>7.51</v>
      </c>
      <c r="BP64" s="29">
        <f t="shared" si="18"/>
        <v>6.71</v>
      </c>
      <c r="BQ64" s="29">
        <f t="shared" si="18"/>
        <v>6.99</v>
      </c>
      <c r="BR64" s="30"/>
      <c r="BZ64" s="29">
        <f t="shared" si="19"/>
        <v>0.09</v>
      </c>
      <c r="CA64" s="29">
        <f t="shared" si="19"/>
        <v>-0.02</v>
      </c>
      <c r="CB64" s="29">
        <f t="shared" si="19"/>
        <v>-0.19</v>
      </c>
      <c r="CC64" s="29">
        <f t="shared" si="19"/>
        <v>-0.28000000000000003</v>
      </c>
      <c r="CD64" s="29">
        <f t="shared" si="19"/>
        <v>0.04</v>
      </c>
      <c r="CE64" s="29">
        <f t="shared" si="19"/>
        <v>0.1</v>
      </c>
      <c r="CF64" s="29">
        <f t="shared" si="19"/>
        <v>0.76</v>
      </c>
      <c r="CG64" s="29">
        <f t="shared" si="16"/>
        <v>0.17</v>
      </c>
      <c r="CH64" s="30"/>
      <c r="CP64" s="28">
        <f>IFERROR(IF($E64=1,RANK(BJ64,BJ:BJ,1)+COUNTIF(BJ$4:BJ64,BJ64)-1,"-"),"-")</f>
        <v>62</v>
      </c>
      <c r="CQ64" s="28">
        <f>IFERROR(IF($E64=1,RANK(BK64,BK:BK,1)+COUNTIF(BK$4:BK64,BK64)-1,"-"),"-")</f>
        <v>75</v>
      </c>
      <c r="CR64" s="28">
        <f>IFERROR(IF($E64=1,RANK(BL64,BL:BL,1)+COUNTIF(BL$4:BL64,BL64)-1,"-"),"-")</f>
        <v>49</v>
      </c>
      <c r="CS64" s="28">
        <f>IFERROR(IF($E64=1,RANK(BM64,BM:BM,1)+COUNTIF(BM$4:BM64,BM64)-1,"-"),"-")</f>
        <v>51</v>
      </c>
      <c r="CT64" s="28">
        <f>IFERROR(IF($E64=1,RANK(BN64,BN:BN,1)+COUNTIF(BN$4:BN64,BN64)-1,"-"),"-")</f>
        <v>78</v>
      </c>
      <c r="CU64" s="28">
        <f>IFERROR(IF($E64=1,RANK(BO64,BO:BO,1)+COUNTIF(BO$4:BO64,BO64)-1,"-"),"-")</f>
        <v>37</v>
      </c>
      <c r="CV64" s="28">
        <f>IFERROR(IF($E64=1,RANK(BP64,BP:BP,1)+COUNTIF(BP$4:BP64,BP64)-1,"-"),"-")</f>
        <v>58</v>
      </c>
      <c r="CW64" s="28">
        <f>IFERROR(IF($E64=1,RANK(BQ64,BQ:BQ,1)+COUNTIF(BQ$4:BQ64,BQ64)-1,"-"),"-")</f>
        <v>38</v>
      </c>
      <c r="CX64" s="30"/>
      <c r="DF64" s="28">
        <f>IFERROR(IF($E64=1,RANK(BZ64,BZ:BZ,1)+COUNTIF(BZ$3:BZ63,BZ64),"-"),"-")</f>
        <v>56</v>
      </c>
      <c r="DG64" s="28">
        <f>IFERROR(IF($E64=1,RANK(CA64,CA:CA,1)+COUNTIF(CA$3:CA63,CA64),"-"),"-")</f>
        <v>29</v>
      </c>
      <c r="DH64" s="28">
        <f>IFERROR(IF($E64=1,RANK(CB64,CB:CB,1)+COUNTIF(CB$3:CB63,CB64),"-"),"-")</f>
        <v>11</v>
      </c>
      <c r="DI64" s="28">
        <f>IFERROR(IF($E64=1,RANK(CC64,CC:CC,1)+COUNTIF(CC$3:CC63,CC64),"-"),"-")</f>
        <v>9</v>
      </c>
      <c r="DJ64" s="28">
        <f>IFERROR(IF($E64=1,RANK(CD64,CD:CD,1)+COUNTIF(CD$3:CD63,CD64),"-"),"-")</f>
        <v>39</v>
      </c>
      <c r="DK64" s="28">
        <f>IFERROR(IF($E64=1,RANK(CE64,CE:CE,1)+COUNTIF(CE$3:CE63,CE64),"-"),"-")</f>
        <v>50</v>
      </c>
      <c r="DL64" s="28">
        <f>IFERROR(IF($E64=1,RANK(CF64,CF:CF,1)+COUNTIF(CF$3:CF63,CF64),"-"),"-")</f>
        <v>97</v>
      </c>
      <c r="DM64" s="28">
        <f>IFERROR(IF($E64=1,RANK(CG64,CG:CG,1)+COUNTIF(CG$3:CG63,CG64),"-"),"-")</f>
        <v>49</v>
      </c>
      <c r="DN64" s="6"/>
      <c r="DO64" s="28" t="str">
        <f>IFERROR(IF($E64=1,RANK(CI64,CI:CI,1)+COUNTIF(CI$4:CI64,CI64)-1,"-"),"-")</f>
        <v>-</v>
      </c>
      <c r="DP64" s="28" t="str">
        <f>IFERROR(IF($E64=1,RANK(CJ64,CJ:CJ,1)+COUNTIF(CJ$4:CJ64,CJ64)-1,"-"),"-")</f>
        <v>-</v>
      </c>
      <c r="DQ64" s="28" t="str">
        <f>IFERROR(IF($E64=1,RANK(CK64,CK:CK,1)+COUNTIF(CK$4:CK64,CK64)-1,"-"),"-")</f>
        <v>-</v>
      </c>
      <c r="DR64" s="28" t="str">
        <f>IFERROR(IF($E64=1,RANK(CL64,CL:CL,1)+COUNTIF(CL$4:CL64,CL64)-1,"-"),"-")</f>
        <v>-</v>
      </c>
      <c r="DS64" s="28" t="str">
        <f>IFERROR(IF($E64=1,RANK(CM64,CM:CM,1)+COUNTIF(CM$4:CM64,CM64)-1,"-"),"-")</f>
        <v>-</v>
      </c>
      <c r="DT64" s="28" t="str">
        <f>IFERROR(IF($E64=1,RANK(CN64,CN:CN,1)+COUNTIF(CN$4:CN64,CN64)-1,"-"),"-")</f>
        <v>-</v>
      </c>
      <c r="DU64">
        <f>$G$2+1-DV64</f>
        <v>100</v>
      </c>
      <c r="DV64" s="34">
        <f>IF($EI$4="Entrants",MIN($CU:$CU),MIN($DD:$DD))</f>
        <v>1</v>
      </c>
      <c r="DW64" s="33" t="str">
        <f>IFERROR(INDEX($A:$DD,IF($EI$4="Entrants",MATCH($DU64,$CU:$CU,0),MATCH($DU64,$DD:$DD,0)),11),"")</f>
        <v>DIJON VILLE</v>
      </c>
      <c r="DX64" s="31">
        <f>IFERROR(INDEX($A:$DD,IF($EI$4="Entrants",MATCH($DU64,$CU:$CU,0),MATCH($DU64,$DD:$DD,0)),IF($EI$4="Entrants",67,26)),"")</f>
        <v>8.32</v>
      </c>
      <c r="DY64">
        <f>DZ70+1-DZ64</f>
        <v>99</v>
      </c>
      <c r="DZ64" s="34">
        <f>IF($EI$4="Entrants",MIN($DK:$DK),MIN($DT:$DT))</f>
        <v>1</v>
      </c>
      <c r="EA64" s="33" t="str">
        <f>IFERROR(INDEX($A:$DT,IF($EI$4="Entrants",MATCH($DY64,$DK:$DK,0),MATCH($DY64,$DT:$DT,0)),11),"")</f>
        <v>SENS</v>
      </c>
      <c r="EB64" s="61">
        <f>IFERROR(INDEX($A:$DT,IF($EI$4="Entrants",MATCH($DY64,$DK:$DK,0),MATCH($DY64,$DT:$DT,0)),IF($EI$4="Entrants",83,54)),"")</f>
        <v>1.1399999999999999</v>
      </c>
      <c r="EC64" s="32">
        <f>IFERROR(INDEX($A:$DT,IF($EI$4="Entrants",MATCH($DY64,$DK:$DK,0),MATCH($DY64,$DT:$DT,0)),IF($EI$4="Entrants",67,26)),"")</f>
        <v>6.67</v>
      </c>
      <c r="ED64" s="31" t="str">
        <f>IFERROR(IF(EB64&gt;0,"+"&amp;ROUND(EB64,2),ROUND(EB64,2)),"")</f>
        <v>+1,14</v>
      </c>
      <c r="EU64">
        <v>8.1</v>
      </c>
      <c r="EV64">
        <v>8.99</v>
      </c>
      <c r="EW64">
        <v>9.0500000000000007</v>
      </c>
      <c r="EX64">
        <v>9.02</v>
      </c>
      <c r="EY64">
        <v>8.3800000000000008</v>
      </c>
      <c r="EZ64">
        <v>8.1199999999999992</v>
      </c>
      <c r="FA64">
        <v>6.53</v>
      </c>
      <c r="FB64">
        <v>7.04</v>
      </c>
      <c r="FK64">
        <v>8.0500000000000007</v>
      </c>
      <c r="FL64">
        <v>8.69</v>
      </c>
      <c r="FM64">
        <v>8.82</v>
      </c>
      <c r="FN64">
        <v>8.86</v>
      </c>
      <c r="FO64">
        <v>8.44</v>
      </c>
      <c r="FP64">
        <v>7.85</v>
      </c>
      <c r="FQ64">
        <v>7.08</v>
      </c>
      <c r="FR64">
        <v>7.1</v>
      </c>
    </row>
    <row r="65" spans="1:174" ht="19.5" x14ac:dyDescent="0.35">
      <c r="A65" s="9">
        <f t="shared" si="2"/>
        <v>1</v>
      </c>
      <c r="B65" s="9">
        <f t="shared" si="3"/>
        <v>1</v>
      </c>
      <c r="C65" s="9" t="str">
        <f t="shared" si="11"/>
        <v/>
      </c>
      <c r="D65" s="9">
        <f t="shared" si="4"/>
        <v>1</v>
      </c>
      <c r="E65" s="9">
        <f t="shared" si="5"/>
        <v>0</v>
      </c>
      <c r="F65" s="9" t="s">
        <v>70</v>
      </c>
      <c r="G65" s="9" t="s">
        <v>89</v>
      </c>
      <c r="H65" s="7" t="s">
        <v>82</v>
      </c>
      <c r="I65" s="66" t="s">
        <v>78</v>
      </c>
      <c r="J65" s="66">
        <v>172007</v>
      </c>
      <c r="K65" s="66" t="s">
        <v>153</v>
      </c>
      <c r="L65" s="66" t="s">
        <v>46</v>
      </c>
      <c r="M65" s="66" t="s">
        <v>47</v>
      </c>
      <c r="N65" s="54">
        <v>8.08</v>
      </c>
      <c r="O65" s="54">
        <v>8.7200000000000006</v>
      </c>
      <c r="P65" s="55">
        <v>9.1</v>
      </c>
      <c r="Q65" s="54">
        <v>8.1</v>
      </c>
      <c r="R65" s="65">
        <v>7.83</v>
      </c>
      <c r="S65" s="65">
        <v>7.97</v>
      </c>
      <c r="T65" s="50">
        <v>7.4</v>
      </c>
      <c r="U65" s="50">
        <v>7.74</v>
      </c>
      <c r="V65" s="30"/>
      <c r="AD65" s="65">
        <v>7.98</v>
      </c>
      <c r="AE65" s="70">
        <v>8.58</v>
      </c>
      <c r="AF65" s="70">
        <v>8.98</v>
      </c>
      <c r="AG65" s="70">
        <v>8.01</v>
      </c>
      <c r="AH65" s="65">
        <v>7.76</v>
      </c>
      <c r="AI65" s="65">
        <v>7.82</v>
      </c>
      <c r="AJ65" s="50">
        <v>7.09</v>
      </c>
      <c r="AK65" s="50">
        <v>7.68</v>
      </c>
      <c r="AL65" s="30"/>
      <c r="AT65" s="29">
        <f t="shared" si="17"/>
        <v>0.1</v>
      </c>
      <c r="AU65" s="29">
        <f t="shared" si="17"/>
        <v>0.14000000000000001</v>
      </c>
      <c r="AV65" s="29">
        <f t="shared" si="17"/>
        <v>0.12</v>
      </c>
      <c r="AW65" s="29">
        <f t="shared" si="17"/>
        <v>0.09</v>
      </c>
      <c r="AX65" s="29">
        <f t="shared" si="17"/>
        <v>7.0000000000000007E-2</v>
      </c>
      <c r="AY65" s="29">
        <f t="shared" si="17"/>
        <v>0.15</v>
      </c>
      <c r="AZ65" s="29">
        <f t="shared" si="17"/>
        <v>0.31</v>
      </c>
      <c r="BA65" s="29">
        <f t="shared" si="15"/>
        <v>0.06</v>
      </c>
      <c r="BB65" s="30"/>
      <c r="BJ65" s="29" t="str">
        <f t="shared" si="20"/>
        <v>-</v>
      </c>
      <c r="BK65" s="29" t="str">
        <f t="shared" si="20"/>
        <v>-</v>
      </c>
      <c r="BL65" s="29" t="str">
        <f t="shared" si="20"/>
        <v>-</v>
      </c>
      <c r="BM65" s="29" t="str">
        <f t="shared" si="20"/>
        <v>-</v>
      </c>
      <c r="BN65" s="29" t="str">
        <f t="shared" si="20"/>
        <v>-</v>
      </c>
      <c r="BO65" s="29" t="str">
        <f t="shared" si="8"/>
        <v>-</v>
      </c>
      <c r="BP65" s="29" t="str">
        <f t="shared" si="18"/>
        <v>-</v>
      </c>
      <c r="BQ65" s="29" t="str">
        <f t="shared" si="18"/>
        <v>-</v>
      </c>
      <c r="BR65" s="30"/>
      <c r="BZ65" s="29" t="str">
        <f t="shared" si="19"/>
        <v>-</v>
      </c>
      <c r="CA65" s="29" t="str">
        <f t="shared" si="19"/>
        <v>-</v>
      </c>
      <c r="CB65" s="29" t="str">
        <f t="shared" si="19"/>
        <v>-</v>
      </c>
      <c r="CC65" s="29" t="str">
        <f t="shared" si="19"/>
        <v>-</v>
      </c>
      <c r="CD65" s="29" t="str">
        <f t="shared" si="19"/>
        <v>-</v>
      </c>
      <c r="CE65" s="29" t="str">
        <f t="shared" si="19"/>
        <v>-</v>
      </c>
      <c r="CF65" s="29" t="str">
        <f t="shared" si="19"/>
        <v>-</v>
      </c>
      <c r="CG65" s="29" t="str">
        <f t="shared" si="16"/>
        <v>-</v>
      </c>
      <c r="CH65" s="30"/>
      <c r="CP65" s="28" t="str">
        <f>IFERROR(IF($E65=1,RANK(BJ65,BJ:BJ,1)+COUNTIF(BJ$4:BJ65,BJ65)-1,"-"),"-")</f>
        <v>-</v>
      </c>
      <c r="CQ65" s="28" t="str">
        <f>IFERROR(IF($E65=1,RANK(BK65,BK:BK,1)+COUNTIF(BK$4:BK65,BK65)-1,"-"),"-")</f>
        <v>-</v>
      </c>
      <c r="CR65" s="28" t="str">
        <f>IFERROR(IF($E65=1,RANK(BL65,BL:BL,1)+COUNTIF(BL$4:BL65,BL65)-1,"-"),"-")</f>
        <v>-</v>
      </c>
      <c r="CS65" s="28" t="str">
        <f>IFERROR(IF($E65=1,RANK(BM65,BM:BM,1)+COUNTIF(BM$4:BM65,BM65)-1,"-"),"-")</f>
        <v>-</v>
      </c>
      <c r="CT65" s="28" t="str">
        <f>IFERROR(IF($E65=1,RANK(BN65,BN:BN,1)+COUNTIF(BN$4:BN65,BN65)-1,"-"),"-")</f>
        <v>-</v>
      </c>
      <c r="CU65" s="28" t="str">
        <f>IFERROR(IF($E65=1,RANK(BO65,BO:BO,1)+COUNTIF(BO$4:BO65,BO65)-1,"-"),"-")</f>
        <v>-</v>
      </c>
      <c r="CV65" s="28" t="str">
        <f>IFERROR(IF($E65=1,RANK(BP65,BP:BP,1)+COUNTIF(BP$4:BP65,BP65)-1,"-"),"-")</f>
        <v>-</v>
      </c>
      <c r="CW65" s="28" t="str">
        <f>IFERROR(IF($E65=1,RANK(BQ65,BQ:BQ,1)+COUNTIF(BQ$4:BQ65,BQ65)-1,"-"),"-")</f>
        <v>-</v>
      </c>
      <c r="CX65" s="30"/>
      <c r="DF65" s="28" t="str">
        <f>IFERROR(IF($E65=1,RANK(BZ65,BZ:BZ,1)+COUNTIF(BZ$3:BZ64,BZ65),"-"),"-")</f>
        <v>-</v>
      </c>
      <c r="DG65" s="28" t="str">
        <f>IFERROR(IF($E65=1,RANK(CA65,CA:CA,1)+COUNTIF(CA$3:CA64,CA65),"-"),"-")</f>
        <v>-</v>
      </c>
      <c r="DH65" s="28" t="str">
        <f>IFERROR(IF($E65=1,RANK(CB65,CB:CB,1)+COUNTIF(CB$3:CB64,CB65),"-"),"-")</f>
        <v>-</v>
      </c>
      <c r="DI65" s="28" t="str">
        <f>IFERROR(IF($E65=1,RANK(CC65,CC:CC,1)+COUNTIF(CC$3:CC64,CC65),"-"),"-")</f>
        <v>-</v>
      </c>
      <c r="DJ65" s="28" t="str">
        <f>IFERROR(IF($E65=1,RANK(CD65,CD:CD,1)+COUNTIF(CD$3:CD64,CD65),"-"),"-")</f>
        <v>-</v>
      </c>
      <c r="DK65" s="28" t="str">
        <f>IFERROR(IF($E65=1,RANK(CE65,CE:CE,1)+COUNTIF(CE$3:CE64,CE65),"-"),"-")</f>
        <v>-</v>
      </c>
      <c r="DL65" s="28" t="str">
        <f>IFERROR(IF($E65=1,RANK(CF65,CF:CF,1)+COUNTIF(CF$3:CF64,CF65),"-"),"-")</f>
        <v>-</v>
      </c>
      <c r="DM65" s="28" t="str">
        <f>IFERROR(IF($E65=1,RANK(CG65,CG:CG,1)+COUNTIF(CG$3:CG64,CG65),"-"),"-")</f>
        <v>-</v>
      </c>
      <c r="DN65" s="6"/>
      <c r="DO65" s="28" t="str">
        <f>IFERROR(IF($E65=1,RANK(CI65,CI:CI,1)+COUNTIF(CI$4:CI65,CI65)-1,"-"),"-")</f>
        <v>-</v>
      </c>
      <c r="DP65" s="28" t="str">
        <f>IFERROR(IF($E65=1,RANK(CJ65,CJ:CJ,1)+COUNTIF(CJ$4:CJ65,CJ65)-1,"-"),"-")</f>
        <v>-</v>
      </c>
      <c r="DQ65" s="28" t="str">
        <f>IFERROR(IF($E65=1,RANK(CK65,CK:CK,1)+COUNTIF(CK$4:CK65,CK65)-1,"-"),"-")</f>
        <v>-</v>
      </c>
      <c r="DR65" s="28" t="str">
        <f>IFERROR(IF($E65=1,RANK(CL65,CL:CL,1)+COUNTIF(CL$4:CL65,CL65)-1,"-"),"-")</f>
        <v>-</v>
      </c>
      <c r="DS65" s="28" t="str">
        <f>IFERROR(IF($E65=1,RANK(CM65,CM:CM,1)+COUNTIF(CM$4:CM65,CM65)-1,"-"),"-")</f>
        <v>-</v>
      </c>
      <c r="DT65" s="28" t="str">
        <f>IFERROR(IF($E65=1,RANK(CN65,CN:CN,1)+COUNTIF(CN$4:CN65,CN65)-1,"-"),"-")</f>
        <v>-</v>
      </c>
      <c r="DU65">
        <f>DU64-1</f>
        <v>99</v>
      </c>
      <c r="DV65" s="34">
        <f>DV64+1</f>
        <v>2</v>
      </c>
      <c r="DW65" s="33" t="str">
        <f>IFERROR(INDEX($A:$DD,IF($EI$4="Entrants",MATCH($DU65,$CU:$CU,0),MATCH($DU65,$DD:$DD,0)),11),"")</f>
        <v>ROUEN RIVE DROITE</v>
      </c>
      <c r="DX65" s="31">
        <f>IFERROR(INDEX($A:$DD,IF($EI$4="Entrants",MATCH($DU65,$CU:$CU,0),MATCH($DU65,$DD:$DD,0)),IF($EI$4="Entrants",67,26)),"")</f>
        <v>8.26</v>
      </c>
      <c r="DY65">
        <f>DY64-1</f>
        <v>98</v>
      </c>
      <c r="DZ65" s="34">
        <f>MAX(DZ64+1,0)</f>
        <v>2</v>
      </c>
      <c r="EA65" s="33" t="str">
        <f>IFERROR(INDEX($A:$DT,IF($EI$4="Entrants",MATCH($DY65,$DK:$DK,0),MATCH($DY65,$DT:$DT,0)),11),"")</f>
        <v>NEVERS</v>
      </c>
      <c r="EB65" s="61">
        <f>IFERROR(INDEX($A:$DT,IF($EI$4="Entrants",MATCH($DY65,$DK:$DK,0),MATCH($DY65,$DT:$DT,0)),IF($EI$4="Entrants",83,54)),"")</f>
        <v>1.1399999999999999</v>
      </c>
      <c r="EC65" s="32">
        <f>IFERROR(INDEX($A:$DT,IF($EI$4="Entrants",MATCH($DY65,$DK:$DK,0),MATCH($DY65,$DT:$DT,0)),IF($EI$4="Entrants",67,26)),"")</f>
        <v>8.24</v>
      </c>
      <c r="ED65" s="31" t="str">
        <f>IFERROR(IF(EB65&gt;0,"+"&amp;ROUND(EB65,2),ROUND(EB65,2)),"")</f>
        <v>+1,14</v>
      </c>
      <c r="EU65">
        <v>8.31</v>
      </c>
      <c r="EV65">
        <v>8.58</v>
      </c>
      <c r="EW65">
        <v>8.84</v>
      </c>
      <c r="EX65">
        <v>8.64</v>
      </c>
      <c r="EY65">
        <v>8.2899999999999991</v>
      </c>
      <c r="EZ65">
        <v>8.09</v>
      </c>
      <c r="FA65">
        <v>7.59</v>
      </c>
      <c r="FB65">
        <v>7.67</v>
      </c>
      <c r="FK65">
        <v>8.4600000000000009</v>
      </c>
      <c r="FL65">
        <v>8.64</v>
      </c>
      <c r="FM65">
        <v>8.98</v>
      </c>
      <c r="FN65">
        <v>8.92</v>
      </c>
      <c r="FO65">
        <v>8.66</v>
      </c>
      <c r="FP65">
        <v>8.4</v>
      </c>
      <c r="FQ65">
        <v>8.18</v>
      </c>
      <c r="FR65">
        <v>7.94</v>
      </c>
    </row>
    <row r="66" spans="1:174" ht="19.5" x14ac:dyDescent="0.35">
      <c r="A66" s="9">
        <f t="shared" si="2"/>
        <v>1</v>
      </c>
      <c r="B66" s="9">
        <f t="shared" si="3"/>
        <v>1</v>
      </c>
      <c r="C66" s="9" t="str">
        <f t="shared" si="11"/>
        <v/>
      </c>
      <c r="D66" s="9">
        <f t="shared" si="4"/>
        <v>1</v>
      </c>
      <c r="E66" s="9">
        <f t="shared" si="5"/>
        <v>0</v>
      </c>
      <c r="F66" s="18" t="s">
        <v>70</v>
      </c>
      <c r="G66" s="18" t="s">
        <v>91</v>
      </c>
      <c r="H66" s="19" t="s">
        <v>82</v>
      </c>
      <c r="I66" s="66" t="s">
        <v>78</v>
      </c>
      <c r="J66" s="66">
        <v>182014</v>
      </c>
      <c r="K66" s="66" t="s">
        <v>154</v>
      </c>
      <c r="L66" s="66" t="s">
        <v>46</v>
      </c>
      <c r="M66" s="66" t="s">
        <v>47</v>
      </c>
      <c r="N66" s="65">
        <v>7.99</v>
      </c>
      <c r="O66" s="54">
        <v>8.5500000000000007</v>
      </c>
      <c r="P66" s="54">
        <v>8.76</v>
      </c>
      <c r="Q66" s="54">
        <v>8.2799999999999994</v>
      </c>
      <c r="R66" s="65">
        <v>7.98</v>
      </c>
      <c r="S66" s="65">
        <v>7.63</v>
      </c>
      <c r="T66" s="50">
        <v>7.02</v>
      </c>
      <c r="U66" s="50">
        <v>7.28</v>
      </c>
      <c r="V66" s="30"/>
      <c r="AD66" s="65">
        <v>7.93</v>
      </c>
      <c r="AE66" s="70">
        <v>8.2799999999999994</v>
      </c>
      <c r="AF66" s="70">
        <v>8.85</v>
      </c>
      <c r="AG66" s="65">
        <v>7.91</v>
      </c>
      <c r="AH66" s="65">
        <v>7.84</v>
      </c>
      <c r="AI66" s="65">
        <v>7.78</v>
      </c>
      <c r="AJ66" s="50">
        <v>7.02</v>
      </c>
      <c r="AK66" s="50">
        <v>7.3</v>
      </c>
      <c r="AL66" s="30"/>
      <c r="AT66" s="29">
        <f t="shared" si="17"/>
        <v>0.06</v>
      </c>
      <c r="AU66" s="29">
        <f t="shared" si="17"/>
        <v>0.27</v>
      </c>
      <c r="AV66" s="29">
        <f t="shared" si="17"/>
        <v>-0.09</v>
      </c>
      <c r="AW66" s="29">
        <f t="shared" si="17"/>
        <v>0.37</v>
      </c>
      <c r="AX66" s="29">
        <f t="shared" si="17"/>
        <v>0.14000000000000001</v>
      </c>
      <c r="AY66" s="29">
        <f t="shared" si="17"/>
        <v>-0.15</v>
      </c>
      <c r="AZ66" s="29">
        <f t="shared" si="17"/>
        <v>0</v>
      </c>
      <c r="BA66" s="29">
        <f t="shared" si="15"/>
        <v>-0.02</v>
      </c>
      <c r="BB66" s="30"/>
      <c r="BJ66" s="29" t="str">
        <f t="shared" si="20"/>
        <v>-</v>
      </c>
      <c r="BK66" s="29" t="str">
        <f t="shared" si="20"/>
        <v>-</v>
      </c>
      <c r="BL66" s="29" t="str">
        <f t="shared" si="20"/>
        <v>-</v>
      </c>
      <c r="BM66" s="29" t="str">
        <f t="shared" si="20"/>
        <v>-</v>
      </c>
      <c r="BN66" s="29" t="str">
        <f t="shared" si="20"/>
        <v>-</v>
      </c>
      <c r="BO66" s="29" t="str">
        <f t="shared" si="8"/>
        <v>-</v>
      </c>
      <c r="BP66" s="29" t="str">
        <f t="shared" si="18"/>
        <v>-</v>
      </c>
      <c r="BQ66" s="29" t="str">
        <f t="shared" si="18"/>
        <v>-</v>
      </c>
      <c r="BR66" s="30"/>
      <c r="BZ66" s="29" t="str">
        <f t="shared" si="19"/>
        <v>-</v>
      </c>
      <c r="CA66" s="29" t="str">
        <f t="shared" si="19"/>
        <v>-</v>
      </c>
      <c r="CB66" s="29" t="str">
        <f t="shared" si="19"/>
        <v>-</v>
      </c>
      <c r="CC66" s="29" t="str">
        <f t="shared" si="19"/>
        <v>-</v>
      </c>
      <c r="CD66" s="29" t="str">
        <f t="shared" si="19"/>
        <v>-</v>
      </c>
      <c r="CE66" s="29" t="str">
        <f t="shared" si="19"/>
        <v>-</v>
      </c>
      <c r="CF66" s="29" t="str">
        <f t="shared" si="19"/>
        <v>-</v>
      </c>
      <c r="CG66" s="29" t="str">
        <f t="shared" si="16"/>
        <v>-</v>
      </c>
      <c r="CH66" s="30"/>
      <c r="CP66" s="28" t="str">
        <f>IFERROR(IF($E66=1,RANK(BJ66,BJ:BJ,1)+COUNTIF(BJ$4:BJ66,BJ66)-1,"-"),"-")</f>
        <v>-</v>
      </c>
      <c r="CQ66" s="28" t="str">
        <f>IFERROR(IF($E66=1,RANK(BK66,BK:BK,1)+COUNTIF(BK$4:BK66,BK66)-1,"-"),"-")</f>
        <v>-</v>
      </c>
      <c r="CR66" s="28" t="str">
        <f>IFERROR(IF($E66=1,RANK(BL66,BL:BL,1)+COUNTIF(BL$4:BL66,BL66)-1,"-"),"-")</f>
        <v>-</v>
      </c>
      <c r="CS66" s="28" t="str">
        <f>IFERROR(IF($E66=1,RANK(BM66,BM:BM,1)+COUNTIF(BM$4:BM66,BM66)-1,"-"),"-")</f>
        <v>-</v>
      </c>
      <c r="CT66" s="28" t="str">
        <f>IFERROR(IF($E66=1,RANK(BN66,BN:BN,1)+COUNTIF(BN$4:BN66,BN66)-1,"-"),"-")</f>
        <v>-</v>
      </c>
      <c r="CU66" s="28" t="str">
        <f>IFERROR(IF($E66=1,RANK(BO66,BO:BO,1)+COUNTIF(BO$4:BO66,BO66)-1,"-"),"-")</f>
        <v>-</v>
      </c>
      <c r="CV66" s="28" t="str">
        <f>IFERROR(IF($E66=1,RANK(BP66,BP:BP,1)+COUNTIF(BP$4:BP66,BP66)-1,"-"),"-")</f>
        <v>-</v>
      </c>
      <c r="CW66" s="28" t="str">
        <f>IFERROR(IF($E66=1,RANK(BQ66,BQ:BQ,1)+COUNTIF(BQ$4:BQ66,BQ66)-1,"-"),"-")</f>
        <v>-</v>
      </c>
      <c r="CX66" s="30"/>
      <c r="DF66" s="28" t="str">
        <f>IFERROR(IF($E66=1,RANK(BZ66,BZ:BZ,1)+COUNTIF(BZ$3:BZ65,BZ66),"-"),"-")</f>
        <v>-</v>
      </c>
      <c r="DG66" s="28" t="str">
        <f>IFERROR(IF($E66=1,RANK(CA66,CA:CA,1)+COUNTIF(CA$3:CA65,CA66),"-"),"-")</f>
        <v>-</v>
      </c>
      <c r="DH66" s="28" t="str">
        <f>IFERROR(IF($E66=1,RANK(CB66,CB:CB,1)+COUNTIF(CB$3:CB65,CB66),"-"),"-")</f>
        <v>-</v>
      </c>
      <c r="DI66" s="28" t="str">
        <f>IFERROR(IF($E66=1,RANK(CC66,CC:CC,1)+COUNTIF(CC$3:CC65,CC66),"-"),"-")</f>
        <v>-</v>
      </c>
      <c r="DJ66" s="28" t="str">
        <f>IFERROR(IF($E66=1,RANK(CD66,CD:CD,1)+COUNTIF(CD$3:CD65,CD66),"-"),"-")</f>
        <v>-</v>
      </c>
      <c r="DK66" s="28" t="str">
        <f>IFERROR(IF($E66=1,RANK(CE66,CE:CE,1)+COUNTIF(CE$3:CE65,CE66),"-"),"-")</f>
        <v>-</v>
      </c>
      <c r="DL66" s="28" t="str">
        <f>IFERROR(IF($E66=1,RANK(CF66,CF:CF,1)+COUNTIF(CF$3:CF65,CF66),"-"),"-")</f>
        <v>-</v>
      </c>
      <c r="DM66" s="28" t="str">
        <f>IFERROR(IF($E66=1,RANK(CG66,CG:CG,1)+COUNTIF(CG$3:CG65,CG66),"-"),"-")</f>
        <v>-</v>
      </c>
      <c r="DN66" s="6"/>
      <c r="DO66" s="28" t="str">
        <f>IFERROR(IF($E66=1,RANK(CI66,CI:CI,1)+COUNTIF(CI$4:CI66,CI66)-1,"-"),"-")</f>
        <v>-</v>
      </c>
      <c r="DP66" s="28" t="str">
        <f>IFERROR(IF($E66=1,RANK(CJ66,CJ:CJ,1)+COUNTIF(CJ$4:CJ66,CJ66)-1,"-"),"-")</f>
        <v>-</v>
      </c>
      <c r="DQ66" s="28" t="str">
        <f>IFERROR(IF($E66=1,RANK(CK66,CK:CK,1)+COUNTIF(CK$4:CK66,CK66)-1,"-"),"-")</f>
        <v>-</v>
      </c>
      <c r="DR66" s="28" t="str">
        <f>IFERROR(IF($E66=1,RANK(CL66,CL:CL,1)+COUNTIF(CL$4:CL66,CL66)-1,"-"),"-")</f>
        <v>-</v>
      </c>
      <c r="DS66" s="28" t="str">
        <f>IFERROR(IF($E66=1,RANK(CM66,CM:CM,1)+COUNTIF(CM$4:CM66,CM66)-1,"-"),"-")</f>
        <v>-</v>
      </c>
      <c r="DT66" s="28" t="str">
        <f>IFERROR(IF($E66=1,RANK(CN66,CN:CN,1)+COUNTIF(CN$4:CN66,CN66)-1,"-"),"-")</f>
        <v>-</v>
      </c>
      <c r="DU66">
        <f>DU65-1</f>
        <v>98</v>
      </c>
      <c r="DV66" s="34">
        <f>DV65+1</f>
        <v>3</v>
      </c>
      <c r="DW66" s="33" t="str">
        <f>IFERROR(INDEX($A:$DD,IF($EI$4="Entrants",MATCH($DU66,$CU:$CU,0),MATCH($DU66,$DD:$DD,0)),11),"")</f>
        <v>NEVERS</v>
      </c>
      <c r="DX66" s="31">
        <f>IFERROR(INDEX($A:$DD,IF($EI$4="Entrants",MATCH($DU66,$CU:$CU,0),MATCH($DU66,$DD:$DD,0)),IF($EI$4="Entrants",67,26)),"")</f>
        <v>8.24</v>
      </c>
      <c r="DY66">
        <f>DY65-1</f>
        <v>97</v>
      </c>
      <c r="DZ66" s="34">
        <f>MAX(DZ65+1,0)</f>
        <v>3</v>
      </c>
      <c r="EA66" s="33" t="str">
        <f>IFERROR(INDEX($A:$DT,IF($EI$4="Entrants",MATCH($DY66,$DK:$DK,0),MATCH($DY66,$DT:$DT,0)),11),"")</f>
        <v>TOULOUSE MATABIAU</v>
      </c>
      <c r="EB66" s="61">
        <f>IFERROR(INDEX($A:$DT,IF($EI$4="Entrants",MATCH($DY66,$DK:$DK,0),MATCH($DY66,$DT:$DT,0)),IF($EI$4="Entrants",83,54)),"")</f>
        <v>1.03</v>
      </c>
      <c r="EC66" s="32">
        <f>IFERROR(INDEX($A:$DT,IF($EI$4="Entrants",MATCH($DY66,$DK:$DK,0),MATCH($DY66,$DT:$DT,0)),IF($EI$4="Entrants",67,26)),"")</f>
        <v>7.79</v>
      </c>
      <c r="ED66" s="31" t="str">
        <f>IFERROR(IF(EB66&gt;0,"+"&amp;ROUND(EB66,2),ROUND(EB66,2)),"")</f>
        <v>+1,03</v>
      </c>
      <c r="EU66">
        <v>7.96</v>
      </c>
      <c r="EV66">
        <v>8.4600000000000009</v>
      </c>
      <c r="EW66">
        <v>8.9700000000000006</v>
      </c>
      <c r="EX66">
        <v>8.4700000000000006</v>
      </c>
      <c r="EY66">
        <v>7.69</v>
      </c>
      <c r="EZ66">
        <v>7.73</v>
      </c>
      <c r="FA66">
        <v>6.36</v>
      </c>
      <c r="FB66">
        <v>6.81</v>
      </c>
      <c r="FK66">
        <v>7.87</v>
      </c>
      <c r="FL66">
        <v>8.44</v>
      </c>
      <c r="FM66">
        <v>9.19</v>
      </c>
      <c r="FN66">
        <v>8.58</v>
      </c>
      <c r="FO66">
        <v>7.55</v>
      </c>
      <c r="FP66">
        <v>7.96</v>
      </c>
      <c r="FQ66">
        <v>6.48</v>
      </c>
      <c r="FR66">
        <v>6.74</v>
      </c>
    </row>
    <row r="67" spans="1:174" ht="19.5" x14ac:dyDescent="0.35">
      <c r="A67" s="9">
        <f t="shared" si="2"/>
        <v>1</v>
      </c>
      <c r="B67" s="9">
        <f t="shared" si="3"/>
        <v>1</v>
      </c>
      <c r="C67" s="9">
        <f t="shared" si="11"/>
        <v>1</v>
      </c>
      <c r="D67" s="9">
        <f t="shared" si="4"/>
        <v>1</v>
      </c>
      <c r="E67" s="9">
        <f t="shared" si="5"/>
        <v>1</v>
      </c>
      <c r="F67" s="68" t="s">
        <v>70</v>
      </c>
      <c r="G67" s="68" t="s">
        <v>93</v>
      </c>
      <c r="H67" s="7">
        <v>1</v>
      </c>
      <c r="I67" s="66" t="s">
        <v>44</v>
      </c>
      <c r="J67" s="66">
        <v>142109</v>
      </c>
      <c r="K67" s="66" t="s">
        <v>155</v>
      </c>
      <c r="L67" s="66" t="s">
        <v>46</v>
      </c>
      <c r="M67" s="66" t="s">
        <v>47</v>
      </c>
      <c r="N67" s="54">
        <v>8.2100000000000009</v>
      </c>
      <c r="O67" s="55">
        <v>9.2100000000000009</v>
      </c>
      <c r="P67" s="55">
        <v>9.1999999999999993</v>
      </c>
      <c r="Q67" s="55">
        <v>9.1300000000000008</v>
      </c>
      <c r="R67" s="54">
        <v>8.41</v>
      </c>
      <c r="S67" s="65">
        <v>7.77</v>
      </c>
      <c r="T67" s="50">
        <v>6.09</v>
      </c>
      <c r="U67" s="50">
        <v>6.89</v>
      </c>
      <c r="V67" s="30"/>
      <c r="AD67" s="70">
        <v>8.3000000000000007</v>
      </c>
      <c r="AE67" s="72">
        <v>9.23</v>
      </c>
      <c r="AF67" s="72">
        <v>9.17</v>
      </c>
      <c r="AG67" s="72">
        <v>9</v>
      </c>
      <c r="AH67" s="70">
        <v>8.66</v>
      </c>
      <c r="AI67" s="65">
        <v>7.75</v>
      </c>
      <c r="AJ67" s="50">
        <v>6.54</v>
      </c>
      <c r="AK67" s="50">
        <v>6.79</v>
      </c>
      <c r="AL67" s="30"/>
      <c r="AT67" s="29">
        <f t="shared" si="17"/>
        <v>-0.09</v>
      </c>
      <c r="AU67" s="29">
        <f t="shared" si="17"/>
        <v>-0.02</v>
      </c>
      <c r="AV67" s="29">
        <f t="shared" si="17"/>
        <v>0.03</v>
      </c>
      <c r="AW67" s="29">
        <f t="shared" si="17"/>
        <v>0.13</v>
      </c>
      <c r="AX67" s="29">
        <f t="shared" si="17"/>
        <v>-0.25</v>
      </c>
      <c r="AY67" s="29">
        <f t="shared" si="17"/>
        <v>0.02</v>
      </c>
      <c r="AZ67" s="29">
        <f t="shared" si="17"/>
        <v>-0.45</v>
      </c>
      <c r="BA67" s="29">
        <f t="shared" si="15"/>
        <v>0.1</v>
      </c>
      <c r="BB67" s="30"/>
      <c r="BJ67" s="29">
        <f t="shared" si="20"/>
        <v>8.2100000000000009</v>
      </c>
      <c r="BK67" s="29">
        <f t="shared" si="20"/>
        <v>9.2100000000000009</v>
      </c>
      <c r="BL67" s="29">
        <f t="shared" si="20"/>
        <v>9.1999999999999993</v>
      </c>
      <c r="BM67" s="29">
        <f t="shared" si="20"/>
        <v>9.1300000000000008</v>
      </c>
      <c r="BN67" s="29">
        <f t="shared" si="20"/>
        <v>8.41</v>
      </c>
      <c r="BO67" s="29">
        <f t="shared" si="8"/>
        <v>7.77</v>
      </c>
      <c r="BP67" s="29">
        <f t="shared" si="18"/>
        <v>6.09</v>
      </c>
      <c r="BQ67" s="29">
        <f t="shared" si="18"/>
        <v>6.89</v>
      </c>
      <c r="BR67" s="30"/>
      <c r="BZ67" s="29">
        <f t="shared" si="19"/>
        <v>-0.09</v>
      </c>
      <c r="CA67" s="29">
        <f t="shared" si="19"/>
        <v>-0.02</v>
      </c>
      <c r="CB67" s="29">
        <f t="shared" si="19"/>
        <v>0.03</v>
      </c>
      <c r="CC67" s="29">
        <f t="shared" si="19"/>
        <v>0.13</v>
      </c>
      <c r="CD67" s="29">
        <f t="shared" si="19"/>
        <v>-0.25</v>
      </c>
      <c r="CE67" s="29">
        <f t="shared" si="19"/>
        <v>0.02</v>
      </c>
      <c r="CF67" s="29">
        <f t="shared" si="19"/>
        <v>-0.45</v>
      </c>
      <c r="CG67" s="29">
        <f t="shared" si="16"/>
        <v>0.1</v>
      </c>
      <c r="CH67" s="30"/>
      <c r="CP67" s="28">
        <f>IFERROR(IF($E67=1,RANK(BJ67,BJ:BJ,1)+COUNTIF(BJ$4:BJ67,BJ67)-1,"-"),"-")</f>
        <v>82</v>
      </c>
      <c r="CQ67" s="28">
        <f>IFERROR(IF($E67=1,RANK(BK67,BK:BK,1)+COUNTIF(BK$4:BK67,BK67)-1,"-"),"-")</f>
        <v>100</v>
      </c>
      <c r="CR67" s="28">
        <f>IFERROR(IF($E67=1,RANK(BL67,BL:BL,1)+COUNTIF(BL$4:BL67,BL67)-1,"-"),"-")</f>
        <v>93</v>
      </c>
      <c r="CS67" s="28">
        <f>IFERROR(IF($E67=1,RANK(BM67,BM:BM,1)+COUNTIF(BM$4:BM67,BM67)-1,"-"),"-")</f>
        <v>93</v>
      </c>
      <c r="CT67" s="28">
        <f>IFERROR(IF($E67=1,RANK(BN67,BN:BN,1)+COUNTIF(BN$4:BN67,BN67)-1,"-"),"-")</f>
        <v>88</v>
      </c>
      <c r="CU67" s="28">
        <f>IFERROR(IF($E67=1,RANK(BO67,BO:BO,1)+COUNTIF(BO$4:BO67,BO67)-1,"-"),"-")</f>
        <v>72</v>
      </c>
      <c r="CV67" s="28">
        <f>IFERROR(IF($E67=1,RANK(BP67,BP:BP,1)+COUNTIF(BP$4:BP67,BP67)-1,"-"),"-")</f>
        <v>25</v>
      </c>
      <c r="CW67" s="28">
        <f>IFERROR(IF($E67=1,RANK(BQ67,BQ:BQ,1)+COUNTIF(BQ$4:BQ67,BQ67)-1,"-"),"-")</f>
        <v>27</v>
      </c>
      <c r="CX67" s="30"/>
      <c r="DF67" s="28">
        <f>IFERROR(IF($E67=1,RANK(BZ67,BZ:BZ,1)+COUNTIF(BZ$3:BZ66,BZ67),"-"),"-")</f>
        <v>26</v>
      </c>
      <c r="DG67" s="28">
        <f>IFERROR(IF($E67=1,RANK(CA67,CA:CA,1)+COUNTIF(CA$3:CA66,CA67),"-"),"-")</f>
        <v>30</v>
      </c>
      <c r="DH67" s="28">
        <f>IFERROR(IF($E67=1,RANK(CB67,CB:CB,1)+COUNTIF(CB$3:CB66,CB67),"-"),"-")</f>
        <v>49</v>
      </c>
      <c r="DI67" s="28">
        <f>IFERROR(IF($E67=1,RANK(CC67,CC:CC,1)+COUNTIF(CC$3:CC66,CC67),"-"),"-")</f>
        <v>65</v>
      </c>
      <c r="DJ67" s="28">
        <f>IFERROR(IF($E67=1,RANK(CD67,CD:CD,1)+COUNTIF(CD$3:CD66,CD67),"-"),"-")</f>
        <v>12</v>
      </c>
      <c r="DK67" s="28">
        <f>IFERROR(IF($E67=1,RANK(CE67,CE:CE,1)+COUNTIF(CE$3:CE66,CE67),"-"),"-")</f>
        <v>38</v>
      </c>
      <c r="DL67" s="28">
        <f>IFERROR(IF($E67=1,RANK(CF67,CF:CF,1)+COUNTIF(CF$3:CF66,CF67),"-"),"-")</f>
        <v>9</v>
      </c>
      <c r="DM67" s="28">
        <f>IFERROR(IF($E67=1,RANK(CG67,CG:CG,1)+COUNTIF(CG$3:CG66,CG67),"-"),"-")</f>
        <v>41</v>
      </c>
      <c r="DN67" s="6"/>
      <c r="DO67" s="28" t="str">
        <f>IFERROR(IF($E67=1,RANK(CI67,CI:CI,1)+COUNTIF(CI$4:CI67,CI67)-1,"-"),"-")</f>
        <v>-</v>
      </c>
      <c r="DP67" s="28" t="str">
        <f>IFERROR(IF($E67=1,RANK(CJ67,CJ:CJ,1)+COUNTIF(CJ$4:CJ67,CJ67)-1,"-"),"-")</f>
        <v>-</v>
      </c>
      <c r="DQ67" s="28" t="str">
        <f>IFERROR(IF($E67=1,RANK(CK67,CK:CK,1)+COUNTIF(CK$4:CK67,CK67)-1,"-"),"-")</f>
        <v>-</v>
      </c>
      <c r="DR67" s="28" t="str">
        <f>IFERROR(IF($E67=1,RANK(CL67,CL:CL,1)+COUNTIF(CL$4:CL67,CL67)-1,"-"),"-")</f>
        <v>-</v>
      </c>
      <c r="DS67" s="28" t="str">
        <f>IFERROR(IF($E67=1,RANK(CM67,CM:CM,1)+COUNTIF(CM$4:CM67,CM67)-1,"-"),"-")</f>
        <v>-</v>
      </c>
      <c r="DT67" s="28" t="str">
        <f>IFERROR(IF($E67=1,RANK(CN67,CN:CN,1)+COUNTIF(CN$4:CN67,CN67)-1,"-"),"-")</f>
        <v>-</v>
      </c>
      <c r="DU67">
        <f>DU66-1</f>
        <v>97</v>
      </c>
      <c r="DV67" s="34">
        <f>DV66+1</f>
        <v>4</v>
      </c>
      <c r="DW67" s="33" t="str">
        <f>IFERROR(INDEX($A:$DD,IF($EI$4="Entrants",MATCH($DU67,$CU:$CU,0),MATCH($DU67,$DD:$DD,0)),11),"")</f>
        <v>ANGOULEME</v>
      </c>
      <c r="DX67" s="31">
        <f>IFERROR(INDEX($A:$DD,IF($EI$4="Entrants",MATCH($DU67,$CU:$CU,0),MATCH($DU67,$DD:$DD,0)),IF($EI$4="Entrants",67,26)),"")</f>
        <v>8.2200000000000006</v>
      </c>
      <c r="DY67">
        <f>DY66-1</f>
        <v>96</v>
      </c>
      <c r="DZ67" s="34">
        <f>MAX(DZ66+1,0)</f>
        <v>4</v>
      </c>
      <c r="EA67" s="33" t="str">
        <f>IFERROR(INDEX($A:$DT,IF($EI$4="Entrants",MATCH($DY67,$DK:$DK,0),MATCH($DY67,$DT:$DT,0)),11),"")</f>
        <v>NANCY</v>
      </c>
      <c r="EB67" s="61">
        <f>IFERROR(INDEX($A:$DT,IF($EI$4="Entrants",MATCH($DY67,$DK:$DK,0),MATCH($DY67,$DT:$DT,0)),IF($EI$4="Entrants",83,54)),"")</f>
        <v>0.98</v>
      </c>
      <c r="EC67" s="32">
        <f>IFERROR(INDEX($A:$DT,IF($EI$4="Entrants",MATCH($DY67,$DK:$DK,0),MATCH($DY67,$DT:$DT,0)),IF($EI$4="Entrants",67,26)),"")</f>
        <v>8.17</v>
      </c>
      <c r="ED67" s="31" t="str">
        <f>IFERROR(IF(EB67&gt;0,"+"&amp;ROUND(EB67,2),ROUND(EB67,2)),"")</f>
        <v>+0,98</v>
      </c>
      <c r="EU67">
        <v>7.32</v>
      </c>
      <c r="EV67">
        <v>8.49</v>
      </c>
      <c r="EW67">
        <v>8.4</v>
      </c>
      <c r="EX67">
        <v>8.43</v>
      </c>
      <c r="EY67">
        <v>7.46</v>
      </c>
      <c r="EZ67">
        <v>7.43</v>
      </c>
      <c r="FA67">
        <v>5.94</v>
      </c>
      <c r="FB67">
        <v>6.42</v>
      </c>
      <c r="FK67">
        <v>8.3000000000000007</v>
      </c>
      <c r="FL67">
        <v>8.9700000000000006</v>
      </c>
      <c r="FM67">
        <v>9.17</v>
      </c>
      <c r="FN67">
        <v>8.32</v>
      </c>
      <c r="FO67">
        <v>7.69</v>
      </c>
      <c r="FP67">
        <v>8.0299999999999994</v>
      </c>
      <c r="FQ67">
        <v>6.28</v>
      </c>
      <c r="FR67">
        <v>6.82</v>
      </c>
    </row>
    <row r="68" spans="1:174" ht="19.5" x14ac:dyDescent="0.35">
      <c r="A68" s="9">
        <f t="shared" ref="A68:A131" si="21">IF($EG$4="National",1,IF($F68=$EG$4,1,""))</f>
        <v>1</v>
      </c>
      <c r="B68" s="9">
        <f t="shared" ref="B68:B131" si="22">IF($EJ$4="Tous",1,IF($G68=$EJ$4,1,""))</f>
        <v>1</v>
      </c>
      <c r="C68" s="9">
        <f t="shared" si="11"/>
        <v>1</v>
      </c>
      <c r="D68" s="9">
        <f t="shared" ref="D68:D131" si="23">IF(AND(ISNUMBER(N68),$EI$4="Entrants"),1,IF(AND(ISNUMBER(W68),$EI$4="Sortants"),1,""))</f>
        <v>1</v>
      </c>
      <c r="E68" s="9">
        <f t="shared" ref="E68:E131" si="24">IFERROR(IF((A68+C68+D68+B68)=4,1,0),0)</f>
        <v>1</v>
      </c>
      <c r="F68" s="68" t="s">
        <v>70</v>
      </c>
      <c r="G68" s="68" t="s">
        <v>93</v>
      </c>
      <c r="H68" s="7">
        <v>1</v>
      </c>
      <c r="I68" s="66" t="s">
        <v>49</v>
      </c>
      <c r="J68" s="66">
        <v>192039</v>
      </c>
      <c r="K68" s="66" t="s">
        <v>156</v>
      </c>
      <c r="L68" s="66" t="s">
        <v>46</v>
      </c>
      <c r="M68" s="66" t="s">
        <v>47</v>
      </c>
      <c r="N68" s="54">
        <v>8.42</v>
      </c>
      <c r="O68" s="54">
        <v>8.57</v>
      </c>
      <c r="P68" s="54">
        <v>8.94</v>
      </c>
      <c r="Q68" s="54">
        <v>8.6199999999999992</v>
      </c>
      <c r="R68" s="54">
        <v>8.2100000000000009</v>
      </c>
      <c r="S68" s="65">
        <v>7.94</v>
      </c>
      <c r="T68" s="13">
        <v>8.36</v>
      </c>
      <c r="U68" s="50">
        <v>7.94</v>
      </c>
      <c r="V68" s="30"/>
      <c r="AD68" s="65">
        <v>8.27</v>
      </c>
      <c r="AE68" s="70">
        <v>8.3800000000000008</v>
      </c>
      <c r="AF68" s="70">
        <v>8.92</v>
      </c>
      <c r="AG68" s="70">
        <v>8.4700000000000006</v>
      </c>
      <c r="AH68" s="70">
        <v>8.1</v>
      </c>
      <c r="AI68" s="65">
        <v>7.84</v>
      </c>
      <c r="AJ68" s="13">
        <v>8.11</v>
      </c>
      <c r="AK68" s="50">
        <v>7.5</v>
      </c>
      <c r="AL68" s="30"/>
      <c r="AT68" s="29">
        <f t="shared" ref="AT68:BA99" si="25">IFERROR(ROUND(N68-AD68,2),"-")</f>
        <v>0.15</v>
      </c>
      <c r="AU68" s="29">
        <f t="shared" si="25"/>
        <v>0.19</v>
      </c>
      <c r="AV68" s="29">
        <f t="shared" si="25"/>
        <v>0.02</v>
      </c>
      <c r="AW68" s="29">
        <f t="shared" si="25"/>
        <v>0.15</v>
      </c>
      <c r="AX68" s="29">
        <f t="shared" si="25"/>
        <v>0.11</v>
      </c>
      <c r="AY68" s="29">
        <f t="shared" si="25"/>
        <v>0.1</v>
      </c>
      <c r="AZ68" s="29">
        <f t="shared" si="25"/>
        <v>0.25</v>
      </c>
      <c r="BA68" s="29">
        <f t="shared" si="15"/>
        <v>0.44</v>
      </c>
      <c r="BB68" s="30"/>
      <c r="BJ68" s="29">
        <f t="shared" si="20"/>
        <v>8.42</v>
      </c>
      <c r="BK68" s="29">
        <f t="shared" si="20"/>
        <v>8.57</v>
      </c>
      <c r="BL68" s="29">
        <f t="shared" si="20"/>
        <v>8.94</v>
      </c>
      <c r="BM68" s="29">
        <f t="shared" si="20"/>
        <v>8.6199999999999992</v>
      </c>
      <c r="BN68" s="29">
        <f t="shared" si="20"/>
        <v>8.2100000000000009</v>
      </c>
      <c r="BO68" s="29">
        <f t="shared" ref="BO68:BO131" si="26">IFERROR(IF($E68=1,ROUND(S68,2),"-"),"-")</f>
        <v>7.94</v>
      </c>
      <c r="BP68" s="29">
        <f t="shared" ref="BP68:BQ99" si="27">IF($E68=1,ROUND(T68,2),"-")</f>
        <v>8.36</v>
      </c>
      <c r="BQ68" s="29">
        <f t="shared" si="27"/>
        <v>7.94</v>
      </c>
      <c r="BR68" s="30"/>
      <c r="BZ68" s="29">
        <f t="shared" ref="BZ68:CG99" si="28">IF($E68=1,AT68,"-")</f>
        <v>0.15</v>
      </c>
      <c r="CA68" s="29">
        <f t="shared" si="28"/>
        <v>0.19</v>
      </c>
      <c r="CB68" s="29">
        <f t="shared" si="28"/>
        <v>0.02</v>
      </c>
      <c r="CC68" s="29">
        <f t="shared" si="28"/>
        <v>0.15</v>
      </c>
      <c r="CD68" s="29">
        <f t="shared" si="28"/>
        <v>0.11</v>
      </c>
      <c r="CE68" s="29">
        <f t="shared" si="28"/>
        <v>0.1</v>
      </c>
      <c r="CF68" s="29">
        <f t="shared" si="28"/>
        <v>0.25</v>
      </c>
      <c r="CG68" s="29">
        <f t="shared" si="16"/>
        <v>0.44</v>
      </c>
      <c r="CH68" s="30"/>
      <c r="CP68" s="28">
        <f>IFERROR(IF($E68=1,RANK(BJ68,BJ:BJ,1)+COUNTIF(BJ$4:BJ68,BJ68)-1,"-"),"-")</f>
        <v>95</v>
      </c>
      <c r="CQ68" s="28">
        <f>IFERROR(IF($E68=1,RANK(BK68,BK:BK,1)+COUNTIF(BK$4:BK68,BK68)-1,"-"),"-")</f>
        <v>60</v>
      </c>
      <c r="CR68" s="28">
        <f>IFERROR(IF($E68=1,RANK(BL68,BL:BL,1)+COUNTIF(BL$4:BL68,BL68)-1,"-"),"-")</f>
        <v>70</v>
      </c>
      <c r="CS68" s="28">
        <f>IFERROR(IF($E68=1,RANK(BM68,BM:BM,1)+COUNTIF(BM$4:BM68,BM68)-1,"-"),"-")</f>
        <v>67</v>
      </c>
      <c r="CT68" s="28">
        <f>IFERROR(IF($E68=1,RANK(BN68,BN:BN,1)+COUNTIF(BN$4:BN68,BN68)-1,"-"),"-")</f>
        <v>69</v>
      </c>
      <c r="CU68" s="28">
        <f>IFERROR(IF($E68=1,RANK(BO68,BO:BO,1)+COUNTIF(BO$4:BO68,BO68)-1,"-"),"-")</f>
        <v>87</v>
      </c>
      <c r="CV68" s="28">
        <f>IFERROR(IF($E68=1,RANK(BP68,BP:BP,1)+COUNTIF(BP$4:BP68,BP68)-1,"-"),"-")</f>
        <v>100</v>
      </c>
      <c r="CW68" s="28">
        <f>IFERROR(IF($E68=1,RANK(BQ68,BQ:BQ,1)+COUNTIF(BQ$4:BQ68,BQ68)-1,"-"),"-")</f>
        <v>94</v>
      </c>
      <c r="CX68" s="30"/>
      <c r="DF68" s="28">
        <f>IFERROR(IF($E68=1,RANK(BZ68,BZ:BZ,1)+COUNTIF(BZ$3:BZ67,BZ68),"-"),"-")</f>
        <v>61</v>
      </c>
      <c r="DG68" s="28">
        <f>IFERROR(IF($E68=1,RANK(CA68,CA:CA,1)+COUNTIF(CA$3:CA67,CA68),"-"),"-")</f>
        <v>60</v>
      </c>
      <c r="DH68" s="28">
        <f>IFERROR(IF($E68=1,RANK(CB68,CB:CB,1)+COUNTIF(CB$3:CB67,CB68),"-"),"-")</f>
        <v>46</v>
      </c>
      <c r="DI68" s="28">
        <f>IFERROR(IF($E68=1,RANK(CC68,CC:CC,1)+COUNTIF(CC$3:CC67,CC68),"-"),"-")</f>
        <v>68</v>
      </c>
      <c r="DJ68" s="28">
        <f>IFERROR(IF($E68=1,RANK(CD68,CD:CD,1)+COUNTIF(CD$3:CD67,CD68),"-"),"-")</f>
        <v>51</v>
      </c>
      <c r="DK68" s="28">
        <f>IFERROR(IF($E68=1,RANK(CE68,CE:CE,1)+COUNTIF(CE$3:CE67,CE68),"-"),"-")</f>
        <v>51</v>
      </c>
      <c r="DL68" s="28">
        <f>IFERROR(IF($E68=1,RANK(CF68,CF:CF,1)+COUNTIF(CF$3:CF67,CF68),"-"),"-")</f>
        <v>65</v>
      </c>
      <c r="DM68" s="28">
        <f>IFERROR(IF($E68=1,RANK(CG68,CG:CG,1)+COUNTIF(CG$3:CG67,CG68),"-"),"-")</f>
        <v>76</v>
      </c>
      <c r="DN68" s="6"/>
      <c r="DO68" s="28" t="str">
        <f>IFERROR(IF($E68=1,RANK(CI68,CI:CI,1)+COUNTIF(CI$4:CI68,CI68)-1,"-"),"-")</f>
        <v>-</v>
      </c>
      <c r="DP68" s="28" t="str">
        <f>IFERROR(IF($E68=1,RANK(CJ68,CJ:CJ,1)+COUNTIF(CJ$4:CJ68,CJ68)-1,"-"),"-")</f>
        <v>-</v>
      </c>
      <c r="DQ68" s="28" t="str">
        <f>IFERROR(IF($E68=1,RANK(CK68,CK:CK,1)+COUNTIF(CK$4:CK68,CK68)-1,"-"),"-")</f>
        <v>-</v>
      </c>
      <c r="DR68" s="28" t="str">
        <f>IFERROR(IF($E68=1,RANK(CL68,CL:CL,1)+COUNTIF(CL$4:CL68,CL68)-1,"-"),"-")</f>
        <v>-</v>
      </c>
      <c r="DS68" s="28" t="str">
        <f>IFERROR(IF($E68=1,RANK(CM68,CM:CM,1)+COUNTIF(CM$4:CM68,CM68)-1,"-"),"-")</f>
        <v>-</v>
      </c>
      <c r="DT68" s="28" t="str">
        <f>IFERROR(IF($E68=1,RANK(CN68,CN:CN,1)+COUNTIF(CN$4:CN68,CN68)-1,"-"),"-")</f>
        <v>-</v>
      </c>
      <c r="DU68">
        <f>DU67-1</f>
        <v>96</v>
      </c>
      <c r="DV68" s="34">
        <f>DV67+1</f>
        <v>5</v>
      </c>
      <c r="DW68" s="33" t="str">
        <f>IFERROR(INDEX($A:$DD,IF($EI$4="Entrants",MATCH($DU68,$CU:$CU,0),MATCH($DU68,$DD:$DD,0)),11),"")</f>
        <v>ST BRIEUC</v>
      </c>
      <c r="DX68" s="31">
        <f>IFERROR(INDEX($A:$DD,IF($EI$4="Entrants",MATCH($DU68,$CU:$CU,0),MATCH($DU68,$DD:$DD,0)),IF($EI$4="Entrants",67,26)),"")</f>
        <v>8.2200000000000006</v>
      </c>
      <c r="DY68">
        <f>DY67-1</f>
        <v>95</v>
      </c>
      <c r="DZ68" s="34">
        <f>MAX(DZ67+1,0)</f>
        <v>5</v>
      </c>
      <c r="EA68" s="33" t="str">
        <f>IFERROR(INDEX($A:$DT,IF($EI$4="Entrants",MATCH($DY68,$DK:$DK,0),MATCH($DY68,$DT:$DT,0)),11),"")</f>
        <v>LONGUEAU</v>
      </c>
      <c r="EB68" s="61">
        <f>IFERROR(INDEX($A:$DT,IF($EI$4="Entrants",MATCH($DY68,$DK:$DK,0),MATCH($DY68,$DT:$DT,0)),IF($EI$4="Entrants",83,54)),"")</f>
        <v>0.83</v>
      </c>
      <c r="EC68" s="32">
        <f>IFERROR(INDEX($A:$DT,IF($EI$4="Entrants",MATCH($DY68,$DK:$DK,0),MATCH($DY68,$DT:$DT,0)),IF($EI$4="Entrants",67,26)),"")</f>
        <v>7.28</v>
      </c>
      <c r="ED68" s="31" t="str">
        <f>IFERROR(IF(EB68&gt;0,"+"&amp;ROUND(EB68,2),ROUND(EB68,2)),"")</f>
        <v>+0,83</v>
      </c>
      <c r="EU68">
        <v>8.16</v>
      </c>
      <c r="EV68">
        <v>7.84</v>
      </c>
      <c r="EW68">
        <v>8.49</v>
      </c>
      <c r="EX68">
        <v>8.57</v>
      </c>
      <c r="EY68">
        <v>7.97</v>
      </c>
      <c r="EZ68">
        <v>8</v>
      </c>
      <c r="FA68">
        <v>7.12</v>
      </c>
      <c r="FB68">
        <v>6.91</v>
      </c>
      <c r="FK68">
        <v>8.2100000000000009</v>
      </c>
      <c r="FL68">
        <v>8.2100000000000009</v>
      </c>
      <c r="FM68">
        <v>8.86</v>
      </c>
      <c r="FN68">
        <v>8.92</v>
      </c>
      <c r="FO68">
        <v>8.06</v>
      </c>
      <c r="FP68">
        <v>8.02</v>
      </c>
      <c r="FQ68">
        <v>7.24</v>
      </c>
      <c r="FR68">
        <v>6.57</v>
      </c>
    </row>
    <row r="69" spans="1:174" x14ac:dyDescent="0.35">
      <c r="A69" s="9">
        <f t="shared" si="21"/>
        <v>1</v>
      </c>
      <c r="B69" s="9">
        <f t="shared" si="22"/>
        <v>1</v>
      </c>
      <c r="C69" s="9">
        <f t="shared" ref="C69:C132" si="29">IF($EH$4="Gares A et B",1,IF(AND($H69="Gare B",$EH$4="Gares B uniquement"),1,IF(AND(ISNUMBER($H69),$EH$4="Gares A uniquement"),1,"")))</f>
        <v>1</v>
      </c>
      <c r="D69" s="9">
        <f t="shared" si="23"/>
        <v>1</v>
      </c>
      <c r="E69" s="9">
        <f t="shared" si="24"/>
        <v>1</v>
      </c>
      <c r="F69" s="68" t="s">
        <v>70</v>
      </c>
      <c r="G69" s="68" t="s">
        <v>93</v>
      </c>
      <c r="H69" s="7">
        <v>1</v>
      </c>
      <c r="I69" s="66" t="s">
        <v>44</v>
      </c>
      <c r="J69" s="66">
        <v>147322</v>
      </c>
      <c r="K69" s="66" t="s">
        <v>157</v>
      </c>
      <c r="L69" s="7" t="s">
        <v>46</v>
      </c>
      <c r="M69" s="66" t="s">
        <v>47</v>
      </c>
      <c r="N69" s="54">
        <v>8.24</v>
      </c>
      <c r="O69" s="55">
        <v>9.1</v>
      </c>
      <c r="P69" s="54">
        <v>8.34</v>
      </c>
      <c r="Q69" s="55">
        <v>9.19</v>
      </c>
      <c r="R69" s="54">
        <v>8.42</v>
      </c>
      <c r="S69" s="65">
        <v>7.61</v>
      </c>
      <c r="T69" s="50">
        <v>6.08</v>
      </c>
      <c r="U69" s="50">
        <v>7.39</v>
      </c>
      <c r="V69" s="30"/>
      <c r="AD69" s="70">
        <v>7.94</v>
      </c>
      <c r="AE69" s="70">
        <v>8.7899999999999991</v>
      </c>
      <c r="AF69" s="70">
        <v>8.56</v>
      </c>
      <c r="AG69" s="70">
        <v>8.7899999999999991</v>
      </c>
      <c r="AH69" s="70">
        <v>8.1199999999999992</v>
      </c>
      <c r="AI69" s="65">
        <v>7.27</v>
      </c>
      <c r="AJ69" s="14">
        <v>5.86</v>
      </c>
      <c r="AK69" s="50">
        <v>6.39</v>
      </c>
      <c r="AL69" s="30"/>
      <c r="AT69" s="29">
        <f t="shared" si="25"/>
        <v>0.3</v>
      </c>
      <c r="AU69" s="29">
        <f t="shared" si="25"/>
        <v>0.31</v>
      </c>
      <c r="AV69" s="29">
        <f t="shared" si="25"/>
        <v>-0.22</v>
      </c>
      <c r="AW69" s="29">
        <f t="shared" si="25"/>
        <v>0.4</v>
      </c>
      <c r="AX69" s="29">
        <f t="shared" si="25"/>
        <v>0.3</v>
      </c>
      <c r="AY69" s="29">
        <f t="shared" si="25"/>
        <v>0.34</v>
      </c>
      <c r="AZ69" s="29">
        <f t="shared" si="25"/>
        <v>0.22</v>
      </c>
      <c r="BA69" s="29">
        <f t="shared" si="15"/>
        <v>1</v>
      </c>
      <c r="BB69" s="30"/>
      <c r="BJ69" s="29">
        <f t="shared" ref="BJ69:BN100" si="30">IF($E69=1,ROUND(N69,2),"-")</f>
        <v>8.24</v>
      </c>
      <c r="BK69" s="29">
        <f t="shared" si="30"/>
        <v>9.1</v>
      </c>
      <c r="BL69" s="29">
        <f t="shared" si="30"/>
        <v>8.34</v>
      </c>
      <c r="BM69" s="29">
        <f t="shared" si="30"/>
        <v>9.19</v>
      </c>
      <c r="BN69" s="29">
        <f t="shared" si="30"/>
        <v>8.42</v>
      </c>
      <c r="BO69" s="29">
        <f t="shared" si="26"/>
        <v>7.61</v>
      </c>
      <c r="BP69" s="29">
        <f t="shared" si="27"/>
        <v>6.08</v>
      </c>
      <c r="BQ69" s="29">
        <f t="shared" si="27"/>
        <v>7.39</v>
      </c>
      <c r="BR69" s="30"/>
      <c r="BZ69" s="29">
        <f t="shared" si="28"/>
        <v>0.3</v>
      </c>
      <c r="CA69" s="29">
        <f t="shared" si="28"/>
        <v>0.31</v>
      </c>
      <c r="CB69" s="29">
        <f t="shared" si="28"/>
        <v>-0.22</v>
      </c>
      <c r="CC69" s="29">
        <f t="shared" si="28"/>
        <v>0.4</v>
      </c>
      <c r="CD69" s="29">
        <f t="shared" si="28"/>
        <v>0.3</v>
      </c>
      <c r="CE69" s="29">
        <f t="shared" si="28"/>
        <v>0.34</v>
      </c>
      <c r="CF69" s="29">
        <f t="shared" si="28"/>
        <v>0.22</v>
      </c>
      <c r="CG69" s="29">
        <f t="shared" si="16"/>
        <v>1</v>
      </c>
      <c r="CH69" s="30"/>
      <c r="CP69" s="28">
        <f>IFERROR(IF($E69=1,RANK(BJ69,BJ:BJ,1)+COUNTIF(BJ$4:BJ69,BJ69)-1,"-"),"-")</f>
        <v>84</v>
      </c>
      <c r="CQ69" s="28">
        <f>IFERROR(IF($E69=1,RANK(BK69,BK:BK,1)+COUNTIF(BK$4:BK69,BK69)-1,"-"),"-")</f>
        <v>99</v>
      </c>
      <c r="CR69" s="28">
        <f>IFERROR(IF($E69=1,RANK(BL69,BL:BL,1)+COUNTIF(BL$4:BL69,BL69)-1,"-"),"-")</f>
        <v>10</v>
      </c>
      <c r="CS69" s="28">
        <f>IFERROR(IF($E69=1,RANK(BM69,BM:BM,1)+COUNTIF(BM$4:BM69,BM69)-1,"-"),"-")</f>
        <v>97</v>
      </c>
      <c r="CT69" s="28">
        <f>IFERROR(IF($E69=1,RANK(BN69,BN:BN,1)+COUNTIF(BN$4:BN69,BN69)-1,"-"),"-")</f>
        <v>89</v>
      </c>
      <c r="CU69" s="28">
        <f>IFERROR(IF($E69=1,RANK(BO69,BO:BO,1)+COUNTIF(BO$4:BO69,BO69)-1,"-"),"-")</f>
        <v>52</v>
      </c>
      <c r="CV69" s="28">
        <f>IFERROR(IF($E69=1,RANK(BP69,BP:BP,1)+COUNTIF(BP$4:BP69,BP69)-1,"-"),"-")</f>
        <v>23</v>
      </c>
      <c r="CW69" s="28">
        <f>IFERROR(IF($E69=1,RANK(BQ69,BQ:BQ,1)+COUNTIF(BQ$4:BQ69,BQ69)-1,"-"),"-")</f>
        <v>57</v>
      </c>
      <c r="CX69" s="30"/>
      <c r="DF69" s="28">
        <f>IFERROR(IF($E69=1,RANK(BZ69,BZ:BZ,1)+COUNTIF(BZ$3:BZ68,BZ69),"-"),"-")</f>
        <v>82</v>
      </c>
      <c r="DG69" s="28">
        <f>IFERROR(IF($E69=1,RANK(CA69,CA:CA,1)+COUNTIF(CA$3:CA68,CA69),"-"),"-")</f>
        <v>81</v>
      </c>
      <c r="DH69" s="28">
        <f>IFERROR(IF($E69=1,RANK(CB69,CB:CB,1)+COUNTIF(CB$3:CB68,CB69),"-"),"-")</f>
        <v>9</v>
      </c>
      <c r="DI69" s="28">
        <f>IFERROR(IF($E69=1,RANK(CC69,CC:CC,1)+COUNTIF(CC$3:CC68,CC69),"-"),"-")</f>
        <v>93</v>
      </c>
      <c r="DJ69" s="28">
        <f>IFERROR(IF($E69=1,RANK(CD69,CD:CD,1)+COUNTIF(CD$3:CD68,CD69),"-"),"-")</f>
        <v>70</v>
      </c>
      <c r="DK69" s="28">
        <f>IFERROR(IF($E69=1,RANK(CE69,CE:CE,1)+COUNTIF(CE$3:CE68,CE69),"-"),"-")</f>
        <v>76</v>
      </c>
      <c r="DL69" s="28">
        <f>IFERROR(IF($E69=1,RANK(CF69,CF:CF,1)+COUNTIF(CF$3:CF68,CF69),"-"),"-")</f>
        <v>58</v>
      </c>
      <c r="DM69" s="28">
        <f>IFERROR(IF($E69=1,RANK(CG69,CG:CG,1)+COUNTIF(CG$3:CG68,CG69),"-"),"-")</f>
        <v>98</v>
      </c>
      <c r="DN69" s="6"/>
      <c r="DO69" s="28" t="str">
        <f>IFERROR(IF($E69=1,RANK(CI69,CI:CI,1)+COUNTIF(CI$4:CI69,CI69)-1,"-"),"-")</f>
        <v>-</v>
      </c>
      <c r="DP69" s="28" t="str">
        <f>IFERROR(IF($E69=1,RANK(CJ69,CJ:CJ,1)+COUNTIF(CJ$4:CJ69,CJ69)-1,"-"),"-")</f>
        <v>-</v>
      </c>
      <c r="DQ69" s="28" t="str">
        <f>IFERROR(IF($E69=1,RANK(CK69,CK:CK,1)+COUNTIF(CK$4:CK69,CK69)-1,"-"),"-")</f>
        <v>-</v>
      </c>
      <c r="DR69" s="28" t="str">
        <f>IFERROR(IF($E69=1,RANK(CL69,CL:CL,1)+COUNTIF(CL$4:CL69,CL69)-1,"-"),"-")</f>
        <v>-</v>
      </c>
      <c r="DS69" s="28" t="str">
        <f>IFERROR(IF($E69=1,RANK(CM69,CM:CM,1)+COUNTIF(CM$4:CM69,CM69)-1,"-"),"-")</f>
        <v>-</v>
      </c>
      <c r="DT69" s="28" t="str">
        <f>IFERROR(IF($E69=1,RANK(CN69,CN:CN,1)+COUNTIF(CN$4:CN69,CN69)-1,"-"),"-")</f>
        <v>-</v>
      </c>
      <c r="DW69" s="36" t="s">
        <v>66</v>
      </c>
      <c r="DX69" s="35" t="s">
        <v>39</v>
      </c>
      <c r="EA69" s="36" t="s">
        <v>67</v>
      </c>
      <c r="EB69" s="35" t="s">
        <v>41</v>
      </c>
      <c r="EC69" s="35" t="s">
        <v>39</v>
      </c>
      <c r="ED69" s="35" t="s">
        <v>41</v>
      </c>
      <c r="EU69">
        <v>8.23</v>
      </c>
      <c r="EV69">
        <v>8.59</v>
      </c>
      <c r="EW69">
        <v>8.92</v>
      </c>
      <c r="EX69">
        <v>8.7899999999999991</v>
      </c>
      <c r="EY69">
        <v>8.31</v>
      </c>
      <c r="EZ69">
        <v>8.1</v>
      </c>
      <c r="FA69">
        <v>7.31</v>
      </c>
      <c r="FB69">
        <v>7.28</v>
      </c>
      <c r="FK69">
        <v>8.15</v>
      </c>
      <c r="FL69">
        <v>8.4700000000000006</v>
      </c>
      <c r="FM69">
        <v>8.91</v>
      </c>
      <c r="FN69">
        <v>8.68</v>
      </c>
      <c r="FO69">
        <v>8</v>
      </c>
      <c r="FP69">
        <v>7.82</v>
      </c>
      <c r="FQ69">
        <v>7.2</v>
      </c>
      <c r="FR69">
        <v>7.15</v>
      </c>
    </row>
    <row r="70" spans="1:174" ht="19.5" x14ac:dyDescent="0.35">
      <c r="A70" s="9">
        <f t="shared" si="21"/>
        <v>1</v>
      </c>
      <c r="B70" s="9">
        <f t="shared" si="22"/>
        <v>1</v>
      </c>
      <c r="C70" s="9">
        <f t="shared" si="29"/>
        <v>1</v>
      </c>
      <c r="D70" s="9">
        <f t="shared" si="23"/>
        <v>1</v>
      </c>
      <c r="E70" s="9">
        <f t="shared" si="24"/>
        <v>1</v>
      </c>
      <c r="F70" s="68" t="s">
        <v>70</v>
      </c>
      <c r="G70" s="68" t="s">
        <v>91</v>
      </c>
      <c r="H70" s="7">
        <v>1</v>
      </c>
      <c r="I70" s="66" t="s">
        <v>78</v>
      </c>
      <c r="J70" s="66">
        <v>182063</v>
      </c>
      <c r="K70" s="66" t="s">
        <v>158</v>
      </c>
      <c r="L70" s="66" t="s">
        <v>46</v>
      </c>
      <c r="M70" s="66" t="s">
        <v>47</v>
      </c>
      <c r="N70" s="65">
        <v>7.61</v>
      </c>
      <c r="O70" s="54">
        <v>8.4499999999999993</v>
      </c>
      <c r="P70" s="55">
        <v>9.26</v>
      </c>
      <c r="Q70" s="65">
        <v>7.91</v>
      </c>
      <c r="R70" s="65">
        <v>7.54</v>
      </c>
      <c r="S70" s="65">
        <v>7.22</v>
      </c>
      <c r="T70" s="50">
        <v>6.12</v>
      </c>
      <c r="U70" s="50">
        <v>7.39</v>
      </c>
      <c r="V70" s="30"/>
      <c r="AD70" s="65">
        <v>7.66</v>
      </c>
      <c r="AE70" s="70">
        <v>8.2799999999999994</v>
      </c>
      <c r="AF70" s="72">
        <v>9.1</v>
      </c>
      <c r="AG70" s="65">
        <v>7.85</v>
      </c>
      <c r="AH70" s="65">
        <v>7.6</v>
      </c>
      <c r="AI70" s="65">
        <v>7.18</v>
      </c>
      <c r="AJ70" s="50">
        <v>6.45</v>
      </c>
      <c r="AK70" s="50">
        <v>7.49</v>
      </c>
      <c r="AL70" s="30"/>
      <c r="AT70" s="29">
        <f t="shared" si="25"/>
        <v>-0.05</v>
      </c>
      <c r="AU70" s="29">
        <f t="shared" si="25"/>
        <v>0.17</v>
      </c>
      <c r="AV70" s="29">
        <f t="shared" si="25"/>
        <v>0.16</v>
      </c>
      <c r="AW70" s="29">
        <f t="shared" si="25"/>
        <v>0.06</v>
      </c>
      <c r="AX70" s="29">
        <f t="shared" si="25"/>
        <v>-0.06</v>
      </c>
      <c r="AY70" s="29">
        <f t="shared" si="25"/>
        <v>0.04</v>
      </c>
      <c r="AZ70" s="29">
        <f t="shared" si="25"/>
        <v>-0.33</v>
      </c>
      <c r="BA70" s="29">
        <f t="shared" si="15"/>
        <v>-0.1</v>
      </c>
      <c r="BB70" s="30"/>
      <c r="BJ70" s="29">
        <f t="shared" si="30"/>
        <v>7.61</v>
      </c>
      <c r="BK70" s="29">
        <f t="shared" si="30"/>
        <v>8.4499999999999993</v>
      </c>
      <c r="BL70" s="29">
        <f t="shared" si="30"/>
        <v>9.26</v>
      </c>
      <c r="BM70" s="29">
        <f t="shared" si="30"/>
        <v>7.91</v>
      </c>
      <c r="BN70" s="29">
        <f t="shared" si="30"/>
        <v>7.54</v>
      </c>
      <c r="BO70" s="29">
        <f t="shared" si="26"/>
        <v>7.22</v>
      </c>
      <c r="BP70" s="29">
        <f t="shared" si="27"/>
        <v>6.12</v>
      </c>
      <c r="BQ70" s="29">
        <f t="shared" si="27"/>
        <v>7.39</v>
      </c>
      <c r="BR70" s="30"/>
      <c r="BZ70" s="29">
        <f t="shared" si="28"/>
        <v>-0.05</v>
      </c>
      <c r="CA70" s="29">
        <f t="shared" si="28"/>
        <v>0.17</v>
      </c>
      <c r="CB70" s="29">
        <f t="shared" si="28"/>
        <v>0.16</v>
      </c>
      <c r="CC70" s="29">
        <f t="shared" si="28"/>
        <v>0.06</v>
      </c>
      <c r="CD70" s="29">
        <f t="shared" si="28"/>
        <v>-0.06</v>
      </c>
      <c r="CE70" s="29">
        <f t="shared" si="28"/>
        <v>0.04</v>
      </c>
      <c r="CF70" s="29">
        <f t="shared" si="28"/>
        <v>-0.33</v>
      </c>
      <c r="CG70" s="29">
        <f t="shared" si="16"/>
        <v>-0.1</v>
      </c>
      <c r="CH70" s="30"/>
      <c r="CP70" s="28">
        <f>IFERROR(IF($E70=1,RANK(BJ70,BJ:BJ,1)+COUNTIF(BJ$4:BJ70,BJ70)-1,"-"),"-")</f>
        <v>22</v>
      </c>
      <c r="CQ70" s="28">
        <f>IFERROR(IF($E70=1,RANK(BK70,BK:BK,1)+COUNTIF(BK$4:BK70,BK70)-1,"-"),"-")</f>
        <v>46</v>
      </c>
      <c r="CR70" s="28">
        <f>IFERROR(IF($E70=1,RANK(BL70,BL:BL,1)+COUNTIF(BL$4:BL70,BL70)-1,"-"),"-")</f>
        <v>97</v>
      </c>
      <c r="CS70" s="28">
        <f>IFERROR(IF($E70=1,RANK(BM70,BM:BM,1)+COUNTIF(BM$4:BM70,BM70)-1,"-"),"-")</f>
        <v>12</v>
      </c>
      <c r="CT70" s="28">
        <f>IFERROR(IF($E70=1,RANK(BN70,BN:BN,1)+COUNTIF(BN$4:BN70,BN70)-1,"-"),"-")</f>
        <v>17</v>
      </c>
      <c r="CU70" s="28">
        <f>IFERROR(IF($E70=1,RANK(BO70,BO:BO,1)+COUNTIF(BO$4:BO70,BO70)-1,"-"),"-")</f>
        <v>19</v>
      </c>
      <c r="CV70" s="28">
        <f>IFERROR(IF($E70=1,RANK(BP70,BP:BP,1)+COUNTIF(BP$4:BP70,BP70)-1,"-"),"-")</f>
        <v>27</v>
      </c>
      <c r="CW70" s="28">
        <f>IFERROR(IF($E70=1,RANK(BQ70,BQ:BQ,1)+COUNTIF(BQ$4:BQ70,BQ70)-1,"-"),"-")</f>
        <v>58</v>
      </c>
      <c r="CX70" s="30"/>
      <c r="DF70" s="28">
        <f>IFERROR(IF($E70=1,RANK(BZ70,BZ:BZ,1)+COUNTIF(BZ$3:BZ69,BZ70),"-"),"-")</f>
        <v>35</v>
      </c>
      <c r="DG70" s="28">
        <f>IFERROR(IF($E70=1,RANK(CA70,CA:CA,1)+COUNTIF(CA$3:CA69,CA70),"-"),"-")</f>
        <v>54</v>
      </c>
      <c r="DH70" s="28">
        <f>IFERROR(IF($E70=1,RANK(CB70,CB:CB,1)+COUNTIF(CB$3:CB69,CB70),"-"),"-")</f>
        <v>66</v>
      </c>
      <c r="DI70" s="28">
        <f>IFERROR(IF($E70=1,RANK(CC70,CC:CC,1)+COUNTIF(CC$3:CC69,CC70),"-"),"-")</f>
        <v>55</v>
      </c>
      <c r="DJ70" s="28">
        <f>IFERROR(IF($E70=1,RANK(CD70,CD:CD,1)+COUNTIF(CD$3:CD69,CD70),"-"),"-")</f>
        <v>26</v>
      </c>
      <c r="DK70" s="28">
        <f>IFERROR(IF($E70=1,RANK(CE70,CE:CE,1)+COUNTIF(CE$3:CE69,CE70),"-"),"-")</f>
        <v>42</v>
      </c>
      <c r="DL70" s="28">
        <f>IFERROR(IF($E70=1,RANK(CF70,CF:CF,1)+COUNTIF(CF$3:CF69,CF70),"-"),"-")</f>
        <v>15</v>
      </c>
      <c r="DM70" s="28">
        <f>IFERROR(IF($E70=1,RANK(CG70,CG:CG,1)+COUNTIF(CG$3:CG69,CG70),"-"),"-")</f>
        <v>23</v>
      </c>
      <c r="DN70" s="6"/>
      <c r="DO70" s="28" t="str">
        <f>IFERROR(IF($E70=1,RANK(CI70,CI:CI,1)+COUNTIF(CI$4:CI70,CI70)-1,"-"),"-")</f>
        <v>-</v>
      </c>
      <c r="DP70" s="28" t="str">
        <f>IFERROR(IF($E70=1,RANK(CJ70,CJ:CJ,1)+COUNTIF(CJ$4:CJ70,CJ70)-1,"-"),"-")</f>
        <v>-</v>
      </c>
      <c r="DQ70" s="28" t="str">
        <f>IFERROR(IF($E70=1,RANK(CK70,CK:CK,1)+COUNTIF(CK$4:CK70,CK70)-1,"-"),"-")</f>
        <v>-</v>
      </c>
      <c r="DR70" s="28" t="str">
        <f>IFERROR(IF($E70=1,RANK(CL70,CL:CL,1)+COUNTIF(CL$4:CL70,CL70)-1,"-"),"-")</f>
        <v>-</v>
      </c>
      <c r="DS70" s="28" t="str">
        <f>IFERROR(IF($E70=1,RANK(CM70,CM:CM,1)+COUNTIF(CM$4:CM70,CM70)-1,"-"),"-")</f>
        <v>-</v>
      </c>
      <c r="DT70" s="28" t="str">
        <f>IFERROR(IF($E70=1,RANK(CN70,CN:CN,1)+COUNTIF(CN$4:CN70,CN70)-1,"-"),"-")</f>
        <v>-</v>
      </c>
      <c r="DU70">
        <f>$G$2+1-DV70</f>
        <v>1</v>
      </c>
      <c r="DV70" s="34">
        <f>IF($EI$4="Entrants",MAX($CU:$CU),MAX($DD:$DD))</f>
        <v>100</v>
      </c>
      <c r="DW70" s="33" t="str">
        <f>IFERROR(INDEX($A:$DD,IF($EI$4="Entrants",MATCH($DU70,$CU:$CU,0),MATCH($DU70,$DD:$DD,0)),11),"")</f>
        <v>MONTARGIS</v>
      </c>
      <c r="DX70" s="31">
        <f>IFERROR(INDEX($A:$DD,IF($EI$4="Entrants",MATCH($DU70,$CU:$CU,0),MATCH($DU70,$DD:$DD,0)),IF($EI$4="Entrants",67,26)),"")</f>
        <v>5.76</v>
      </c>
      <c r="DY70">
        <v>1</v>
      </c>
      <c r="DZ70" s="34">
        <f>IF($EI$4="Entrants",MAX($DK:$DK),MAX($DT:$DT))</f>
        <v>99</v>
      </c>
      <c r="EA70" s="33" t="str">
        <f>IFERROR(INDEX($A:$DT,IF($EI$4="Entrants",MATCH($DY70,$DK:$DK,0),MATCH($DY70,$DT:$DT,0)),11),"")</f>
        <v>PERPIGNAN</v>
      </c>
      <c r="EB70" s="61">
        <f>IFERROR(INDEX($A:$DT,IF($EI$4="Entrants",MATCH($DY70,$DK:$DK,0),MATCH($DY70,$DT:$DT,0)),IF($EI$4="Entrants",83,54)),"")</f>
        <v>-1.02</v>
      </c>
      <c r="EC70" s="32">
        <f>IFERROR(INDEX($A:$DT,IF($EI$4="Entrants",MATCH($DY70,$DK:$DK,0),MATCH($DY70,$DT:$DT,0)),IF($EI$4="Entrants",67,26)),"")</f>
        <v>6.51</v>
      </c>
      <c r="ED70" s="31">
        <f>IFERROR(IF(EB70&gt;0,"+"&amp;ROUND(EB70,2),ROUND(EB70,2)),"")</f>
        <v>-1.02</v>
      </c>
      <c r="EU70">
        <v>8.33</v>
      </c>
      <c r="EV70">
        <v>9</v>
      </c>
      <c r="EW70">
        <v>9.06</v>
      </c>
      <c r="EX70">
        <v>8.6300000000000008</v>
      </c>
      <c r="EY70">
        <v>8.33</v>
      </c>
      <c r="EZ70">
        <v>7.51</v>
      </c>
      <c r="FA70">
        <v>5.67</v>
      </c>
      <c r="FB70">
        <v>6.53</v>
      </c>
      <c r="FK70">
        <v>8.01</v>
      </c>
      <c r="FL70">
        <v>8.93</v>
      </c>
      <c r="FM70">
        <v>9.16</v>
      </c>
      <c r="FN70">
        <v>8.77</v>
      </c>
      <c r="FO70">
        <v>7.8</v>
      </c>
      <c r="FP70">
        <v>7.88</v>
      </c>
      <c r="FQ70">
        <v>5.69</v>
      </c>
      <c r="FR70">
        <v>6.77</v>
      </c>
    </row>
    <row r="71" spans="1:174" ht="19.5" x14ac:dyDescent="0.35">
      <c r="A71" s="9">
        <f t="shared" si="21"/>
        <v>1</v>
      </c>
      <c r="B71" s="9">
        <f t="shared" si="22"/>
        <v>1</v>
      </c>
      <c r="C71" s="9">
        <f t="shared" si="29"/>
        <v>1</v>
      </c>
      <c r="D71" s="9">
        <f t="shared" si="23"/>
        <v>1</v>
      </c>
      <c r="E71" s="9">
        <f t="shared" si="24"/>
        <v>1</v>
      </c>
      <c r="F71" s="68" t="s">
        <v>70</v>
      </c>
      <c r="G71" s="68" t="s">
        <v>93</v>
      </c>
      <c r="H71" s="7">
        <v>1</v>
      </c>
      <c r="I71" s="66" t="s">
        <v>49</v>
      </c>
      <c r="J71" s="66">
        <v>141002</v>
      </c>
      <c r="K71" s="66" t="s">
        <v>159</v>
      </c>
      <c r="L71" s="66" t="s">
        <v>46</v>
      </c>
      <c r="M71" s="66" t="s">
        <v>47</v>
      </c>
      <c r="N71" s="54">
        <v>8.01</v>
      </c>
      <c r="O71" s="54">
        <v>8.44</v>
      </c>
      <c r="P71" s="55">
        <v>9.02</v>
      </c>
      <c r="Q71" s="54">
        <v>8.2899999999999991</v>
      </c>
      <c r="R71" s="65">
        <v>7.89</v>
      </c>
      <c r="S71" s="54">
        <v>8.17</v>
      </c>
      <c r="T71" s="50">
        <v>6.94</v>
      </c>
      <c r="U71" s="50">
        <v>7.48</v>
      </c>
      <c r="V71" s="30"/>
      <c r="AD71" s="65">
        <v>7.69</v>
      </c>
      <c r="AE71" s="70">
        <v>8.23</v>
      </c>
      <c r="AF71" s="70">
        <v>8.85</v>
      </c>
      <c r="AG71" s="70">
        <v>8.07</v>
      </c>
      <c r="AH71" s="65">
        <v>7.63</v>
      </c>
      <c r="AI71" s="65">
        <v>7.19</v>
      </c>
      <c r="AJ71" s="50">
        <v>6.79</v>
      </c>
      <c r="AK71" s="50">
        <v>7.02</v>
      </c>
      <c r="AL71" s="30"/>
      <c r="AT71" s="29">
        <f t="shared" si="25"/>
        <v>0.32</v>
      </c>
      <c r="AU71" s="29">
        <f t="shared" si="25"/>
        <v>0.21</v>
      </c>
      <c r="AV71" s="29">
        <f t="shared" si="25"/>
        <v>0.17</v>
      </c>
      <c r="AW71" s="29">
        <f t="shared" si="25"/>
        <v>0.22</v>
      </c>
      <c r="AX71" s="29">
        <f t="shared" si="25"/>
        <v>0.26</v>
      </c>
      <c r="AY71" s="29">
        <f t="shared" si="25"/>
        <v>0.98</v>
      </c>
      <c r="AZ71" s="29">
        <f t="shared" si="25"/>
        <v>0.15</v>
      </c>
      <c r="BA71" s="29">
        <f t="shared" si="15"/>
        <v>0.46</v>
      </c>
      <c r="BB71" s="30"/>
      <c r="BJ71" s="29">
        <f t="shared" si="30"/>
        <v>8.01</v>
      </c>
      <c r="BK71" s="29">
        <f t="shared" si="30"/>
        <v>8.44</v>
      </c>
      <c r="BL71" s="29">
        <f t="shared" si="30"/>
        <v>9.02</v>
      </c>
      <c r="BM71" s="29">
        <f t="shared" si="30"/>
        <v>8.2899999999999991</v>
      </c>
      <c r="BN71" s="29">
        <f t="shared" si="30"/>
        <v>7.89</v>
      </c>
      <c r="BO71" s="29">
        <f t="shared" si="26"/>
        <v>8.17</v>
      </c>
      <c r="BP71" s="29">
        <f t="shared" si="27"/>
        <v>6.94</v>
      </c>
      <c r="BQ71" s="29">
        <f t="shared" si="27"/>
        <v>7.48</v>
      </c>
      <c r="BR71" s="30"/>
      <c r="BZ71" s="29">
        <f t="shared" si="28"/>
        <v>0.32</v>
      </c>
      <c r="CA71" s="29">
        <f t="shared" si="28"/>
        <v>0.21</v>
      </c>
      <c r="CB71" s="29">
        <f t="shared" si="28"/>
        <v>0.17</v>
      </c>
      <c r="CC71" s="29">
        <f t="shared" si="28"/>
        <v>0.22</v>
      </c>
      <c r="CD71" s="29">
        <f t="shared" si="28"/>
        <v>0.26</v>
      </c>
      <c r="CE71" s="29">
        <f t="shared" si="28"/>
        <v>0.98</v>
      </c>
      <c r="CF71" s="29">
        <f t="shared" si="28"/>
        <v>0.15</v>
      </c>
      <c r="CG71" s="29">
        <f t="shared" si="16"/>
        <v>0.46</v>
      </c>
      <c r="CH71" s="30"/>
      <c r="CP71" s="28">
        <f>IFERROR(IF($E71=1,RANK(BJ71,BJ:BJ,1)+COUNTIF(BJ$4:BJ71,BJ71)-1,"-"),"-")</f>
        <v>63</v>
      </c>
      <c r="CQ71" s="28">
        <f>IFERROR(IF($E71=1,RANK(BK71,BK:BK,1)+COUNTIF(BK$4:BK71,BK71)-1,"-"),"-")</f>
        <v>44</v>
      </c>
      <c r="CR71" s="28">
        <f>IFERROR(IF($E71=1,RANK(BL71,BL:BL,1)+COUNTIF(BL$4:BL71,BL71)-1,"-"),"-")</f>
        <v>77</v>
      </c>
      <c r="CS71" s="28">
        <f>IFERROR(IF($E71=1,RANK(BM71,BM:BM,1)+COUNTIF(BM$4:BM71,BM71)-1,"-"),"-")</f>
        <v>43</v>
      </c>
      <c r="CT71" s="28">
        <f>IFERROR(IF($E71=1,RANK(BN71,BN:BN,1)+COUNTIF(BN$4:BN71,BN71)-1,"-"),"-")</f>
        <v>38</v>
      </c>
      <c r="CU71" s="28">
        <f>IFERROR(IF($E71=1,RANK(BO71,BO:BO,1)+COUNTIF(BO$4:BO71,BO71)-1,"-"),"-")</f>
        <v>95</v>
      </c>
      <c r="CV71" s="28">
        <f>IFERROR(IF($E71=1,RANK(BP71,BP:BP,1)+COUNTIF(BP$4:BP71,BP71)-1,"-"),"-")</f>
        <v>68</v>
      </c>
      <c r="CW71" s="28">
        <f>IFERROR(IF($E71=1,RANK(BQ71,BQ:BQ,1)+COUNTIF(BQ$4:BQ71,BQ71)-1,"-"),"-")</f>
        <v>66</v>
      </c>
      <c r="CX71" s="30"/>
      <c r="DF71" s="28">
        <f>IFERROR(IF($E71=1,RANK(BZ71,BZ:BZ,1)+COUNTIF(BZ$3:BZ70,BZ71),"-"),"-")</f>
        <v>87</v>
      </c>
      <c r="DG71" s="28">
        <f>IFERROR(IF($E71=1,RANK(CA71,CA:CA,1)+COUNTIF(CA$3:CA70,CA71),"-"),"-")</f>
        <v>67</v>
      </c>
      <c r="DH71" s="28">
        <f>IFERROR(IF($E71=1,RANK(CB71,CB:CB,1)+COUNTIF(CB$3:CB70,CB71),"-"),"-")</f>
        <v>68</v>
      </c>
      <c r="DI71" s="28">
        <f>IFERROR(IF($E71=1,RANK(CC71,CC:CC,1)+COUNTIF(CC$3:CC70,CC71),"-"),"-")</f>
        <v>77</v>
      </c>
      <c r="DJ71" s="28">
        <f>IFERROR(IF($E71=1,RANK(CD71,CD:CD,1)+COUNTIF(CD$3:CD70,CD71),"-"),"-")</f>
        <v>66</v>
      </c>
      <c r="DK71" s="28">
        <f>IFERROR(IF($E71=1,RANK(CE71,CE:CE,1)+COUNTIF(CE$3:CE70,CE71),"-"),"-")</f>
        <v>96</v>
      </c>
      <c r="DL71" s="28">
        <f>IFERROR(IF($E71=1,RANK(CF71,CF:CF,1)+COUNTIF(CF$3:CF70,CF71),"-"),"-")</f>
        <v>55</v>
      </c>
      <c r="DM71" s="28">
        <f>IFERROR(IF($E71=1,RANK(CG71,CG:CG,1)+COUNTIF(CG$3:CG70,CG71),"-"),"-")</f>
        <v>78</v>
      </c>
      <c r="DN71" s="6"/>
      <c r="DO71" s="28" t="str">
        <f>IFERROR(IF($E71=1,RANK(CI71,CI:CI,1)+COUNTIF(CI$4:CI71,CI71)-1,"-"),"-")</f>
        <v>-</v>
      </c>
      <c r="DP71" s="28" t="str">
        <f>IFERROR(IF($E71=1,RANK(CJ71,CJ:CJ,1)+COUNTIF(CJ$4:CJ71,CJ71)-1,"-"),"-")</f>
        <v>-</v>
      </c>
      <c r="DQ71" s="28" t="str">
        <f>IFERROR(IF($E71=1,RANK(CK71,CK:CK,1)+COUNTIF(CK$4:CK71,CK71)-1,"-"),"-")</f>
        <v>-</v>
      </c>
      <c r="DR71" s="28" t="str">
        <f>IFERROR(IF($E71=1,RANK(CL71,CL:CL,1)+COUNTIF(CL$4:CL71,CL71)-1,"-"),"-")</f>
        <v>-</v>
      </c>
      <c r="DS71" s="28" t="str">
        <f>IFERROR(IF($E71=1,RANK(CM71,CM:CM,1)+COUNTIF(CM$4:CM71,CM71)-1,"-"),"-")</f>
        <v>-</v>
      </c>
      <c r="DT71" s="28" t="str">
        <f>IFERROR(IF($E71=1,RANK(CN71,CN:CN,1)+COUNTIF(CN$4:CN71,CN71)-1,"-"),"-")</f>
        <v>-</v>
      </c>
      <c r="DU71">
        <f>DU70+1</f>
        <v>2</v>
      </c>
      <c r="DV71" s="34">
        <f>DV70-1</f>
        <v>99</v>
      </c>
      <c r="DW71" s="33" t="str">
        <f>IFERROR(INDEX($A:$DD,IF($EI$4="Entrants",MATCH($DU71,$CU:$CU,0),MATCH($DU71,$DD:$DD,0)),11),"")</f>
        <v>TGV HAUTE PICARDIE</v>
      </c>
      <c r="DX71" s="31">
        <f>IFERROR(INDEX($A:$DD,IF($EI$4="Entrants",MATCH($DU71,$CU:$CU,0),MATCH($DU71,$DD:$DD,0)),IF($EI$4="Entrants",67,26)),"")</f>
        <v>6.19</v>
      </c>
      <c r="DY71">
        <f>DY70+1</f>
        <v>2</v>
      </c>
      <c r="DZ71" s="34">
        <f>MAX(DZ70-1,0)</f>
        <v>98</v>
      </c>
      <c r="EA71" s="33" t="str">
        <f>IFERROR(INDEX($A:$DT,IF($EI$4="Entrants",MATCH($DY71,$DK:$DK,0),MATCH($DY71,$DT:$DT,0)),11),"")</f>
        <v>TGV HAUTE PICARDIE</v>
      </c>
      <c r="EB71" s="61">
        <f>IFERROR(INDEX($A:$DT,IF($EI$4="Entrants",MATCH($DY71,$DK:$DK,0),MATCH($DY71,$DT:$DT,0)),IF($EI$4="Entrants",83,54)),"")</f>
        <v>-1.02</v>
      </c>
      <c r="EC71" s="32">
        <f>IFERROR(INDEX($A:$DT,IF($EI$4="Entrants",MATCH($DY71,$DK:$DK,0),MATCH($DY71,$DT:$DT,0)),IF($EI$4="Entrants",67,26)),"")</f>
        <v>6.19</v>
      </c>
      <c r="ED71" s="31">
        <f>IFERROR(IF(EB71&gt;0,"+"&amp;ROUND(EB71,2),ROUND(EB71,2)),"")</f>
        <v>-1.02</v>
      </c>
      <c r="EU71">
        <v>7.55</v>
      </c>
      <c r="EV71">
        <v>8.2100000000000009</v>
      </c>
      <c r="EW71">
        <v>8.68</v>
      </c>
      <c r="EX71">
        <v>8.16</v>
      </c>
      <c r="EY71">
        <v>7.92</v>
      </c>
      <c r="EZ71">
        <v>7.72</v>
      </c>
      <c r="FA71">
        <v>5.83</v>
      </c>
      <c r="FB71">
        <v>6.22</v>
      </c>
      <c r="FK71">
        <v>7.65</v>
      </c>
      <c r="FL71">
        <v>8.51</v>
      </c>
      <c r="FM71">
        <v>8.93</v>
      </c>
      <c r="FN71">
        <v>8.3800000000000008</v>
      </c>
      <c r="FO71">
        <v>7.79</v>
      </c>
      <c r="FP71">
        <v>7.25</v>
      </c>
      <c r="FQ71">
        <v>5.54</v>
      </c>
      <c r="FR71">
        <v>6.9</v>
      </c>
    </row>
    <row r="72" spans="1:174" ht="19.5" x14ac:dyDescent="0.35">
      <c r="A72" s="9">
        <f t="shared" si="21"/>
        <v>1</v>
      </c>
      <c r="B72" s="9">
        <f t="shared" si="22"/>
        <v>1</v>
      </c>
      <c r="C72" s="9">
        <f t="shared" si="29"/>
        <v>1</v>
      </c>
      <c r="D72" s="9">
        <f t="shared" si="23"/>
        <v>1</v>
      </c>
      <c r="E72" s="9">
        <f t="shared" si="24"/>
        <v>1</v>
      </c>
      <c r="F72" s="68" t="s">
        <v>70</v>
      </c>
      <c r="G72" s="68" t="s">
        <v>89</v>
      </c>
      <c r="H72" s="7">
        <v>1</v>
      </c>
      <c r="I72" s="7" t="s">
        <v>78</v>
      </c>
      <c r="J72" s="7">
        <v>171009</v>
      </c>
      <c r="K72" s="66" t="s">
        <v>160</v>
      </c>
      <c r="L72" s="66" t="s">
        <v>46</v>
      </c>
      <c r="M72" s="7" t="s">
        <v>47</v>
      </c>
      <c r="N72" s="54">
        <v>8.35</v>
      </c>
      <c r="O72" s="54">
        <v>8.67</v>
      </c>
      <c r="P72" s="55">
        <v>9.01</v>
      </c>
      <c r="Q72" s="54">
        <v>8.66</v>
      </c>
      <c r="R72" s="54">
        <v>8.2899999999999991</v>
      </c>
      <c r="S72" s="54">
        <v>8.1199999999999992</v>
      </c>
      <c r="T72" s="50">
        <v>7.49</v>
      </c>
      <c r="U72" s="13">
        <v>8.18</v>
      </c>
      <c r="V72" s="30"/>
      <c r="AD72" s="70">
        <v>8.25</v>
      </c>
      <c r="AE72" s="70">
        <v>8.4700000000000006</v>
      </c>
      <c r="AF72" s="72">
        <v>9.08</v>
      </c>
      <c r="AG72" s="70">
        <v>8.7100000000000009</v>
      </c>
      <c r="AH72" s="70">
        <v>8.25</v>
      </c>
      <c r="AI72" s="65">
        <v>7.78</v>
      </c>
      <c r="AJ72" s="50">
        <v>7.47</v>
      </c>
      <c r="AK72" s="50">
        <v>7.81</v>
      </c>
      <c r="AL72" s="30"/>
      <c r="AT72" s="29">
        <f t="shared" si="25"/>
        <v>0.1</v>
      </c>
      <c r="AU72" s="29">
        <f t="shared" si="25"/>
        <v>0.2</v>
      </c>
      <c r="AV72" s="29">
        <f t="shared" si="25"/>
        <v>-7.0000000000000007E-2</v>
      </c>
      <c r="AW72" s="29">
        <f t="shared" si="25"/>
        <v>-0.05</v>
      </c>
      <c r="AX72" s="29">
        <f t="shared" si="25"/>
        <v>0.04</v>
      </c>
      <c r="AY72" s="29">
        <f t="shared" si="25"/>
        <v>0.34</v>
      </c>
      <c r="AZ72" s="29">
        <f t="shared" si="25"/>
        <v>0.02</v>
      </c>
      <c r="BA72" s="29">
        <f t="shared" si="15"/>
        <v>0.37</v>
      </c>
      <c r="BB72" s="30"/>
      <c r="BJ72" s="29">
        <f t="shared" si="30"/>
        <v>8.35</v>
      </c>
      <c r="BK72" s="29">
        <f t="shared" si="30"/>
        <v>8.67</v>
      </c>
      <c r="BL72" s="29">
        <f t="shared" si="30"/>
        <v>9.01</v>
      </c>
      <c r="BM72" s="29">
        <f t="shared" si="30"/>
        <v>8.66</v>
      </c>
      <c r="BN72" s="29">
        <f t="shared" si="30"/>
        <v>8.2899999999999991</v>
      </c>
      <c r="BO72" s="29">
        <f t="shared" si="26"/>
        <v>8.1199999999999992</v>
      </c>
      <c r="BP72" s="29">
        <f t="shared" si="27"/>
        <v>7.49</v>
      </c>
      <c r="BQ72" s="29">
        <f t="shared" si="27"/>
        <v>8.18</v>
      </c>
      <c r="BR72" s="30"/>
      <c r="BZ72" s="29">
        <f t="shared" si="28"/>
        <v>0.1</v>
      </c>
      <c r="CA72" s="29">
        <f t="shared" si="28"/>
        <v>0.2</v>
      </c>
      <c r="CB72" s="29">
        <f t="shared" si="28"/>
        <v>-7.0000000000000007E-2</v>
      </c>
      <c r="CC72" s="29">
        <f t="shared" si="28"/>
        <v>-0.05</v>
      </c>
      <c r="CD72" s="29">
        <f t="shared" si="28"/>
        <v>0.04</v>
      </c>
      <c r="CE72" s="29">
        <f t="shared" si="28"/>
        <v>0.34</v>
      </c>
      <c r="CF72" s="29">
        <f t="shared" si="28"/>
        <v>0.02</v>
      </c>
      <c r="CG72" s="29">
        <f t="shared" si="16"/>
        <v>0.37</v>
      </c>
      <c r="CH72" s="30"/>
      <c r="CP72" s="28">
        <f>IFERROR(IF($E72=1,RANK(BJ72,BJ:BJ,1)+COUNTIF(BJ$4:BJ72,BJ72)-1,"-"),"-")</f>
        <v>90</v>
      </c>
      <c r="CQ72" s="28">
        <f>IFERROR(IF($E72=1,RANK(BK72,BK:BK,1)+COUNTIF(BK$4:BK72,BK72)-1,"-"),"-")</f>
        <v>78</v>
      </c>
      <c r="CR72" s="28">
        <f>IFERROR(IF($E72=1,RANK(BL72,BL:BL,1)+COUNTIF(BL$4:BL72,BL72)-1,"-"),"-")</f>
        <v>75</v>
      </c>
      <c r="CS72" s="28">
        <f>IFERROR(IF($E72=1,RANK(BM72,BM:BM,1)+COUNTIF(BM$4:BM72,BM72)-1,"-"),"-")</f>
        <v>73</v>
      </c>
      <c r="CT72" s="28">
        <f>IFERROR(IF($E72=1,RANK(BN72,BN:BN,1)+COUNTIF(BN$4:BN72,BN72)-1,"-"),"-")</f>
        <v>80</v>
      </c>
      <c r="CU72" s="28">
        <f>IFERROR(IF($E72=1,RANK(BO72,BO:BO,1)+COUNTIF(BO$4:BO72,BO72)-1,"-"),"-")</f>
        <v>93</v>
      </c>
      <c r="CV72" s="28">
        <f>IFERROR(IF($E72=1,RANK(BP72,BP:BP,1)+COUNTIF(BP$4:BP72,BP72)-1,"-"),"-")</f>
        <v>92</v>
      </c>
      <c r="CW72" s="28">
        <f>IFERROR(IF($E72=1,RANK(BQ72,BQ:BQ,1)+COUNTIF(BQ$4:BQ72,BQ72)-1,"-"),"-")</f>
        <v>99</v>
      </c>
      <c r="CX72" s="30"/>
      <c r="DF72" s="28">
        <f>IFERROR(IF($E72=1,RANK(BZ72,BZ:BZ,1)+COUNTIF(BZ$3:BZ71,BZ72),"-"),"-")</f>
        <v>57</v>
      </c>
      <c r="DG72" s="28">
        <f>IFERROR(IF($E72=1,RANK(CA72,CA:CA,1)+COUNTIF(CA$3:CA71,CA72),"-"),"-")</f>
        <v>61</v>
      </c>
      <c r="DH72" s="28">
        <f>IFERROR(IF($E72=1,RANK(CB72,CB:CB,1)+COUNTIF(CB$3:CB71,CB72),"-"),"-")</f>
        <v>28</v>
      </c>
      <c r="DI72" s="28">
        <f>IFERROR(IF($E72=1,RANK(CC72,CC:CC,1)+COUNTIF(CC$3:CC71,CC72),"-"),"-")</f>
        <v>37</v>
      </c>
      <c r="DJ72" s="28">
        <f>IFERROR(IF($E72=1,RANK(CD72,CD:CD,1)+COUNTIF(CD$3:CD71,CD72),"-"),"-")</f>
        <v>40</v>
      </c>
      <c r="DK72" s="28">
        <f>IFERROR(IF($E72=1,RANK(CE72,CE:CE,1)+COUNTIF(CE$3:CE71,CE72),"-"),"-")</f>
        <v>77</v>
      </c>
      <c r="DL72" s="28">
        <f>IFERROR(IF($E72=1,RANK(CF72,CF:CF,1)+COUNTIF(CF$3:CF71,CF72),"-"),"-")</f>
        <v>45</v>
      </c>
      <c r="DM72" s="28">
        <f>IFERROR(IF($E72=1,RANK(CG72,CG:CG,1)+COUNTIF(CG$3:CG71,CG72),"-"),"-")</f>
        <v>72</v>
      </c>
      <c r="DN72" s="6"/>
      <c r="DO72" s="28" t="str">
        <f>IFERROR(IF($E72=1,RANK(CI72,CI:CI,1)+COUNTIF(CI$4:CI72,CI72)-1,"-"),"-")</f>
        <v>-</v>
      </c>
      <c r="DP72" s="28" t="str">
        <f>IFERROR(IF($E72=1,RANK(CJ72,CJ:CJ,1)+COUNTIF(CJ$4:CJ72,CJ72)-1,"-"),"-")</f>
        <v>-</v>
      </c>
      <c r="DQ72" s="28" t="str">
        <f>IFERROR(IF($E72=1,RANK(CK72,CK:CK,1)+COUNTIF(CK$4:CK72,CK72)-1,"-"),"-")</f>
        <v>-</v>
      </c>
      <c r="DR72" s="28" t="str">
        <f>IFERROR(IF($E72=1,RANK(CL72,CL:CL,1)+COUNTIF(CL$4:CL72,CL72)-1,"-"),"-")</f>
        <v>-</v>
      </c>
      <c r="DS72" s="28" t="str">
        <f>IFERROR(IF($E72=1,RANK(CM72,CM:CM,1)+COUNTIF(CM$4:CM72,CM72)-1,"-"),"-")</f>
        <v>-</v>
      </c>
      <c r="DT72" s="28" t="str">
        <f>IFERROR(IF($E72=1,RANK(CN72,CN:CN,1)+COUNTIF(CN$4:CN72,CN72)-1,"-"),"-")</f>
        <v>-</v>
      </c>
      <c r="DU72">
        <f>DU71+1</f>
        <v>3</v>
      </c>
      <c r="DV72" s="34">
        <f>DV71-1</f>
        <v>98</v>
      </c>
      <c r="DW72" s="33" t="str">
        <f>IFERROR(INDEX($A:$DD,IF($EI$4="Entrants",MATCH($DU72,$CU:$CU,0),MATCH($DU72,$DD:$DD,0)),11),"")</f>
        <v>SOISSONS</v>
      </c>
      <c r="DX72" s="31">
        <f>IFERROR(INDEX($A:$DD,IF($EI$4="Entrants",MATCH($DU72,$CU:$CU,0),MATCH($DU72,$DD:$DD,0)),IF($EI$4="Entrants",67,26)),"")</f>
        <v>6.42</v>
      </c>
      <c r="DY72">
        <f>DY71+1</f>
        <v>3</v>
      </c>
      <c r="DZ72" s="34">
        <f>MAX(DZ71-1,0)</f>
        <v>97</v>
      </c>
      <c r="EA72" s="33" t="str">
        <f>IFERROR(INDEX($A:$DT,IF($EI$4="Entrants",MATCH($DY72,$DK:$DK,0),MATCH($DY72,$DT:$DT,0)),11),"")</f>
        <v>LYON SAINT EXUPERY TGV</v>
      </c>
      <c r="EB72" s="61">
        <f>IFERROR(INDEX($A:$DT,IF($EI$4="Entrants",MATCH($DY72,$DK:$DK,0),MATCH($DY72,$DT:$DT,0)),IF($EI$4="Entrants",83,54)),"")</f>
        <v>-0.86</v>
      </c>
      <c r="EC72" s="32">
        <f>IFERROR(INDEX($A:$DT,IF($EI$4="Entrants",MATCH($DY72,$DK:$DK,0),MATCH($DY72,$DT:$DT,0)),IF($EI$4="Entrants",67,26)),"")</f>
        <v>6.5</v>
      </c>
      <c r="ED72" s="31">
        <f>IFERROR(IF(EB72&gt;0,"+"&amp;ROUND(EB72,2),ROUND(EB72,2)),"")</f>
        <v>-0.86</v>
      </c>
      <c r="EU72">
        <v>7.64</v>
      </c>
      <c r="EV72">
        <v>8.7799999999999994</v>
      </c>
      <c r="EW72">
        <v>8.8000000000000007</v>
      </c>
      <c r="EX72">
        <v>8.61</v>
      </c>
      <c r="EY72">
        <v>7.77</v>
      </c>
      <c r="EZ72">
        <v>7.16</v>
      </c>
      <c r="FA72">
        <v>5.88</v>
      </c>
      <c r="FB72">
        <v>6.31</v>
      </c>
      <c r="FK72">
        <v>7.39</v>
      </c>
      <c r="FL72">
        <v>8.4600000000000009</v>
      </c>
      <c r="FM72">
        <v>8.73</v>
      </c>
      <c r="FN72">
        <v>8.27</v>
      </c>
      <c r="FO72">
        <v>7.14</v>
      </c>
      <c r="FP72">
        <v>7.39</v>
      </c>
      <c r="FQ72">
        <v>4.7</v>
      </c>
      <c r="FR72">
        <v>5.78</v>
      </c>
    </row>
    <row r="73" spans="1:174" ht="19.5" x14ac:dyDescent="0.35">
      <c r="A73" s="9">
        <f t="shared" si="21"/>
        <v>1</v>
      </c>
      <c r="B73" s="9">
        <f t="shared" si="22"/>
        <v>1</v>
      </c>
      <c r="C73" s="9">
        <f t="shared" si="29"/>
        <v>1</v>
      </c>
      <c r="D73" s="9">
        <f t="shared" si="23"/>
        <v>1</v>
      </c>
      <c r="E73" s="9">
        <f t="shared" si="24"/>
        <v>1</v>
      </c>
      <c r="F73" s="68" t="s">
        <v>70</v>
      </c>
      <c r="G73" s="68" t="s">
        <v>91</v>
      </c>
      <c r="H73" s="7">
        <v>1</v>
      </c>
      <c r="I73" s="66" t="s">
        <v>49</v>
      </c>
      <c r="J73" s="66">
        <v>212027</v>
      </c>
      <c r="K73" s="66" t="s">
        <v>161</v>
      </c>
      <c r="L73" s="66" t="s">
        <v>46</v>
      </c>
      <c r="M73" s="66" t="s">
        <v>47</v>
      </c>
      <c r="N73" s="65">
        <v>7.94</v>
      </c>
      <c r="O73" s="54">
        <v>8.4700000000000006</v>
      </c>
      <c r="P73" s="55">
        <v>9.0500000000000007</v>
      </c>
      <c r="Q73" s="54">
        <v>8.27</v>
      </c>
      <c r="R73" s="65">
        <v>7.77</v>
      </c>
      <c r="S73" s="65">
        <v>7.18</v>
      </c>
      <c r="T73" s="50">
        <v>7.3</v>
      </c>
      <c r="U73" s="50">
        <v>7.45</v>
      </c>
      <c r="V73" s="30"/>
      <c r="AD73" s="65">
        <v>7.7</v>
      </c>
      <c r="AE73" s="70">
        <v>8.25</v>
      </c>
      <c r="AF73" s="70">
        <v>8.89</v>
      </c>
      <c r="AG73" s="65">
        <v>7.88</v>
      </c>
      <c r="AH73" s="65">
        <v>7.46</v>
      </c>
      <c r="AI73" s="65">
        <v>7.17</v>
      </c>
      <c r="AJ73" s="50">
        <v>6.89</v>
      </c>
      <c r="AK73" s="50">
        <v>7.19</v>
      </c>
      <c r="AL73" s="30"/>
      <c r="AT73" s="29">
        <f t="shared" si="25"/>
        <v>0.24</v>
      </c>
      <c r="AU73" s="29">
        <f t="shared" si="25"/>
        <v>0.22</v>
      </c>
      <c r="AV73" s="29">
        <f t="shared" si="25"/>
        <v>0.16</v>
      </c>
      <c r="AW73" s="29">
        <f t="shared" si="25"/>
        <v>0.39</v>
      </c>
      <c r="AX73" s="29">
        <f t="shared" si="25"/>
        <v>0.31</v>
      </c>
      <c r="AY73" s="29">
        <f t="shared" si="25"/>
        <v>0.01</v>
      </c>
      <c r="AZ73" s="29">
        <f t="shared" si="25"/>
        <v>0.41</v>
      </c>
      <c r="BA73" s="29">
        <f t="shared" si="15"/>
        <v>0.26</v>
      </c>
      <c r="BB73" s="30"/>
      <c r="BJ73" s="29">
        <f t="shared" si="30"/>
        <v>7.94</v>
      </c>
      <c r="BK73" s="29">
        <f t="shared" si="30"/>
        <v>8.4700000000000006</v>
      </c>
      <c r="BL73" s="29">
        <f t="shared" si="30"/>
        <v>9.0500000000000007</v>
      </c>
      <c r="BM73" s="29">
        <f t="shared" si="30"/>
        <v>8.27</v>
      </c>
      <c r="BN73" s="29">
        <f t="shared" si="30"/>
        <v>7.77</v>
      </c>
      <c r="BO73" s="29">
        <f t="shared" si="26"/>
        <v>7.18</v>
      </c>
      <c r="BP73" s="29">
        <f t="shared" si="27"/>
        <v>7.3</v>
      </c>
      <c r="BQ73" s="29">
        <f t="shared" si="27"/>
        <v>7.45</v>
      </c>
      <c r="BR73" s="30"/>
      <c r="BZ73" s="29">
        <f t="shared" si="28"/>
        <v>0.24</v>
      </c>
      <c r="CA73" s="29">
        <f t="shared" si="28"/>
        <v>0.22</v>
      </c>
      <c r="CB73" s="29">
        <f t="shared" si="28"/>
        <v>0.16</v>
      </c>
      <c r="CC73" s="29">
        <f t="shared" si="28"/>
        <v>0.39</v>
      </c>
      <c r="CD73" s="29">
        <f t="shared" si="28"/>
        <v>0.31</v>
      </c>
      <c r="CE73" s="29">
        <f t="shared" si="28"/>
        <v>0.01</v>
      </c>
      <c r="CF73" s="29">
        <f t="shared" si="28"/>
        <v>0.41</v>
      </c>
      <c r="CG73" s="29">
        <f t="shared" si="16"/>
        <v>0.26</v>
      </c>
      <c r="CH73" s="30"/>
      <c r="CP73" s="28">
        <f>IFERROR(IF($E73=1,RANK(BJ73,BJ:BJ,1)+COUNTIF(BJ$4:BJ73,BJ73)-1,"-"),"-")</f>
        <v>48</v>
      </c>
      <c r="CQ73" s="28">
        <f>IFERROR(IF($E73=1,RANK(BK73,BK:BK,1)+COUNTIF(BK$4:BK73,BK73)-1,"-"),"-")</f>
        <v>50</v>
      </c>
      <c r="CR73" s="28">
        <f>IFERROR(IF($E73=1,RANK(BL73,BL:BL,1)+COUNTIF(BL$4:BL73,BL73)-1,"-"),"-")</f>
        <v>83</v>
      </c>
      <c r="CS73" s="28">
        <f>IFERROR(IF($E73=1,RANK(BM73,BM:BM,1)+COUNTIF(BM$4:BM73,BM73)-1,"-"),"-")</f>
        <v>40</v>
      </c>
      <c r="CT73" s="28">
        <f>IFERROR(IF($E73=1,RANK(BN73,BN:BN,1)+COUNTIF(BN$4:BN73,BN73)-1,"-"),"-")</f>
        <v>30</v>
      </c>
      <c r="CU73" s="28">
        <f>IFERROR(IF($E73=1,RANK(BO73,BO:BO,1)+COUNTIF(BO$4:BO73,BO73)-1,"-"),"-")</f>
        <v>18</v>
      </c>
      <c r="CV73" s="28">
        <f>IFERROR(IF($E73=1,RANK(BP73,BP:BP,1)+COUNTIF(BP$4:BP73,BP73)-1,"-"),"-")</f>
        <v>83</v>
      </c>
      <c r="CW73" s="28">
        <f>IFERROR(IF($E73=1,RANK(BQ73,BQ:BQ,1)+COUNTIF(BQ$4:BQ73,BQ73)-1,"-"),"-")</f>
        <v>63</v>
      </c>
      <c r="CX73" s="30"/>
      <c r="DF73" s="28">
        <f>IFERROR(IF($E73=1,RANK(BZ73,BZ:BZ,1)+COUNTIF(BZ$3:BZ72,BZ73),"-"),"-")</f>
        <v>73</v>
      </c>
      <c r="DG73" s="28">
        <f>IFERROR(IF($E73=1,RANK(CA73,CA:CA,1)+COUNTIF(CA$3:CA72,CA73),"-"),"-")</f>
        <v>69</v>
      </c>
      <c r="DH73" s="28">
        <f>IFERROR(IF($E73=1,RANK(CB73,CB:CB,1)+COUNTIF(CB$3:CB72,CB73),"-"),"-")</f>
        <v>67</v>
      </c>
      <c r="DI73" s="28">
        <f>IFERROR(IF($E73=1,RANK(CC73,CC:CC,1)+COUNTIF(CC$3:CC72,CC73),"-"),"-")</f>
        <v>92</v>
      </c>
      <c r="DJ73" s="28">
        <f>IFERROR(IF($E73=1,RANK(CD73,CD:CD,1)+COUNTIF(CD$3:CD72,CD73),"-"),"-")</f>
        <v>71</v>
      </c>
      <c r="DK73" s="28">
        <f>IFERROR(IF($E73=1,RANK(CE73,CE:CE,1)+COUNTIF(CE$3:CE72,CE73),"-"),"-")</f>
        <v>37</v>
      </c>
      <c r="DL73" s="28">
        <f>IFERROR(IF($E73=1,RANK(CF73,CF:CF,1)+COUNTIF(CF$3:CF72,CF73),"-"),"-")</f>
        <v>82</v>
      </c>
      <c r="DM73" s="28">
        <f>IFERROR(IF($E73=1,RANK(CG73,CG:CG,1)+COUNTIF(CG$3:CG72,CG73),"-"),"-")</f>
        <v>66</v>
      </c>
      <c r="DN73" s="6"/>
      <c r="DO73" s="28" t="str">
        <f>IFERROR(IF($E73=1,RANK(CI73,CI:CI,1)+COUNTIF(CI$4:CI73,CI73)-1,"-"),"-")</f>
        <v>-</v>
      </c>
      <c r="DP73" s="28" t="str">
        <f>IFERROR(IF($E73=1,RANK(CJ73,CJ:CJ,1)+COUNTIF(CJ$4:CJ73,CJ73)-1,"-"),"-")</f>
        <v>-</v>
      </c>
      <c r="DQ73" s="28" t="str">
        <f>IFERROR(IF($E73=1,RANK(CK73,CK:CK,1)+COUNTIF(CK$4:CK73,CK73)-1,"-"),"-")</f>
        <v>-</v>
      </c>
      <c r="DR73" s="28" t="str">
        <f>IFERROR(IF($E73=1,RANK(CL73,CL:CL,1)+COUNTIF(CL$4:CL73,CL73)-1,"-"),"-")</f>
        <v>-</v>
      </c>
      <c r="DS73" s="28" t="str">
        <f>IFERROR(IF($E73=1,RANK(CM73,CM:CM,1)+COUNTIF(CM$4:CM73,CM73)-1,"-"),"-")</f>
        <v>-</v>
      </c>
      <c r="DT73" s="28" t="str">
        <f>IFERROR(IF($E73=1,RANK(CN73,CN:CN,1)+COUNTIF(CN$4:CN73,CN73)-1,"-"),"-")</f>
        <v>-</v>
      </c>
      <c r="DU73">
        <f>DU72+1</f>
        <v>4</v>
      </c>
      <c r="DV73" s="34">
        <f>DV72-1</f>
        <v>97</v>
      </c>
      <c r="DW73" s="33" t="str">
        <f>IFERROR(INDEX($A:$DD,IF($EI$4="Entrants",MATCH($DU73,$CU:$CU,0),MATCH($DU73,$DD:$DD,0)),11),"")</f>
        <v>PARIS AUSTERLITZ (SURFACE)</v>
      </c>
      <c r="DX73" s="31">
        <f>IFERROR(INDEX($A:$DD,IF($EI$4="Entrants",MATCH($DU73,$CU:$CU,0),MATCH($DU73,$DD:$DD,0)),IF($EI$4="Entrants",67,26)),"")</f>
        <v>6.49</v>
      </c>
      <c r="DY73">
        <f>DY72+1</f>
        <v>4</v>
      </c>
      <c r="DZ73" s="34">
        <f>MAX(DZ72-1,0)</f>
        <v>96</v>
      </c>
      <c r="EA73" s="33" t="str">
        <f>IFERROR(INDEX($A:$DT,IF($EI$4="Entrants",MATCH($DY73,$DK:$DK,0),MATCH($DY73,$DT:$DT,0)),11),"")</f>
        <v>LORIENT BRETAGNE SUD</v>
      </c>
      <c r="EB73" s="61">
        <f>IFERROR(INDEX($A:$DT,IF($EI$4="Entrants",MATCH($DY73,$DK:$DK,0),MATCH($DY73,$DT:$DT,0)),IF($EI$4="Entrants",83,54)),"")</f>
        <v>-0.85</v>
      </c>
      <c r="EC73" s="32">
        <f>IFERROR(INDEX($A:$DT,IF($EI$4="Entrants",MATCH($DY73,$DK:$DK,0),MATCH($DY73,$DT:$DT,0)),IF($EI$4="Entrants",67,26)),"")</f>
        <v>7.06</v>
      </c>
      <c r="ED73" s="31">
        <f>IFERROR(IF(EB73&gt;0,"+"&amp;ROUND(EB73,2),ROUND(EB73,2)),"")</f>
        <v>-0.85</v>
      </c>
      <c r="EU73">
        <v>7.99</v>
      </c>
      <c r="EV73">
        <v>8.75</v>
      </c>
      <c r="EW73">
        <v>9.3800000000000008</v>
      </c>
      <c r="EX73">
        <v>8.8000000000000007</v>
      </c>
      <c r="EY73">
        <v>7.69</v>
      </c>
      <c r="EZ73">
        <v>7.39</v>
      </c>
      <c r="FA73">
        <v>7.08</v>
      </c>
      <c r="FB73">
        <v>6.85</v>
      </c>
      <c r="FK73">
        <v>8.0500000000000007</v>
      </c>
      <c r="FL73">
        <v>8.59</v>
      </c>
      <c r="FM73">
        <v>9.1199999999999992</v>
      </c>
      <c r="FN73">
        <v>8.44</v>
      </c>
      <c r="FO73">
        <v>7.58</v>
      </c>
      <c r="FP73">
        <v>7.82</v>
      </c>
      <c r="FQ73">
        <v>7.08</v>
      </c>
      <c r="FR73">
        <v>7.12</v>
      </c>
    </row>
    <row r="74" spans="1:174" ht="19.5" x14ac:dyDescent="0.35">
      <c r="A74" s="9">
        <f t="shared" si="21"/>
        <v>1</v>
      </c>
      <c r="B74" s="9">
        <f t="shared" si="22"/>
        <v>1</v>
      </c>
      <c r="C74" s="9" t="str">
        <f t="shared" si="29"/>
        <v/>
      </c>
      <c r="D74" s="9">
        <f t="shared" si="23"/>
        <v>1</v>
      </c>
      <c r="E74" s="9">
        <f t="shared" si="24"/>
        <v>0</v>
      </c>
      <c r="F74" s="68" t="s">
        <v>70</v>
      </c>
      <c r="G74" s="68" t="s">
        <v>93</v>
      </c>
      <c r="H74" s="66" t="s">
        <v>82</v>
      </c>
      <c r="I74" s="66" t="s">
        <v>78</v>
      </c>
      <c r="J74" s="66">
        <v>191007</v>
      </c>
      <c r="K74" s="66" t="s">
        <v>162</v>
      </c>
      <c r="L74" s="66" t="s">
        <v>46</v>
      </c>
      <c r="M74" s="66" t="s">
        <v>47</v>
      </c>
      <c r="N74" s="65">
        <v>7.64</v>
      </c>
      <c r="O74" s="54">
        <v>8.4</v>
      </c>
      <c r="P74" s="54">
        <v>8.66</v>
      </c>
      <c r="Q74" s="54">
        <v>8.11</v>
      </c>
      <c r="R74" s="65">
        <v>7.75</v>
      </c>
      <c r="S74" s="65">
        <v>7.03</v>
      </c>
      <c r="T74" s="50">
        <v>6.02</v>
      </c>
      <c r="U74" s="50">
        <v>7.35</v>
      </c>
      <c r="V74" s="30"/>
      <c r="AD74" s="65">
        <v>7.4</v>
      </c>
      <c r="AE74" s="65">
        <v>7.77</v>
      </c>
      <c r="AF74" s="70">
        <v>8.27</v>
      </c>
      <c r="AG74" s="65">
        <v>7.89</v>
      </c>
      <c r="AH74" s="65">
        <v>7.51</v>
      </c>
      <c r="AI74" s="65">
        <v>6.84</v>
      </c>
      <c r="AJ74" s="14">
        <v>5.87</v>
      </c>
      <c r="AK74" s="50">
        <v>7.04</v>
      </c>
      <c r="AL74" s="30"/>
      <c r="AT74" s="29">
        <f t="shared" si="25"/>
        <v>0.24</v>
      </c>
      <c r="AU74" s="29">
        <f t="shared" si="25"/>
        <v>0.63</v>
      </c>
      <c r="AV74" s="29">
        <f t="shared" si="25"/>
        <v>0.39</v>
      </c>
      <c r="AW74" s="29">
        <f t="shared" si="25"/>
        <v>0.22</v>
      </c>
      <c r="AX74" s="29">
        <f t="shared" si="25"/>
        <v>0.24</v>
      </c>
      <c r="AY74" s="29">
        <f t="shared" si="25"/>
        <v>0.19</v>
      </c>
      <c r="AZ74" s="29">
        <f t="shared" si="25"/>
        <v>0.15</v>
      </c>
      <c r="BA74" s="29">
        <f t="shared" si="15"/>
        <v>0.31</v>
      </c>
      <c r="BB74" s="30"/>
      <c r="BJ74" s="29" t="str">
        <f t="shared" si="30"/>
        <v>-</v>
      </c>
      <c r="BK74" s="29" t="str">
        <f t="shared" si="30"/>
        <v>-</v>
      </c>
      <c r="BL74" s="29" t="str">
        <f t="shared" si="30"/>
        <v>-</v>
      </c>
      <c r="BM74" s="29" t="str">
        <f t="shared" si="30"/>
        <v>-</v>
      </c>
      <c r="BN74" s="29" t="str">
        <f t="shared" si="30"/>
        <v>-</v>
      </c>
      <c r="BO74" s="29" t="str">
        <f t="shared" si="26"/>
        <v>-</v>
      </c>
      <c r="BP74" s="29" t="str">
        <f t="shared" si="27"/>
        <v>-</v>
      </c>
      <c r="BQ74" s="29" t="str">
        <f t="shared" si="27"/>
        <v>-</v>
      </c>
      <c r="BR74" s="30"/>
      <c r="BZ74" s="29" t="str">
        <f t="shared" si="28"/>
        <v>-</v>
      </c>
      <c r="CA74" s="29" t="str">
        <f t="shared" si="28"/>
        <v>-</v>
      </c>
      <c r="CB74" s="29" t="str">
        <f t="shared" si="28"/>
        <v>-</v>
      </c>
      <c r="CC74" s="29" t="str">
        <f t="shared" si="28"/>
        <v>-</v>
      </c>
      <c r="CD74" s="29" t="str">
        <f t="shared" si="28"/>
        <v>-</v>
      </c>
      <c r="CE74" s="29" t="str">
        <f t="shared" si="28"/>
        <v>-</v>
      </c>
      <c r="CF74" s="29" t="str">
        <f t="shared" si="28"/>
        <v>-</v>
      </c>
      <c r="CG74" s="29" t="str">
        <f t="shared" si="16"/>
        <v>-</v>
      </c>
      <c r="CH74" s="30"/>
      <c r="CP74" s="28" t="str">
        <f>IFERROR(IF($E74=1,RANK(BJ74,BJ:BJ,1)+COUNTIF(BJ$4:BJ74,BJ74)-1,"-"),"-")</f>
        <v>-</v>
      </c>
      <c r="CQ74" s="28" t="str">
        <f>IFERROR(IF($E74=1,RANK(BK74,BK:BK,1)+COUNTIF(BK$4:BK74,BK74)-1,"-"),"-")</f>
        <v>-</v>
      </c>
      <c r="CR74" s="28" t="str">
        <f>IFERROR(IF($E74=1,RANK(BL74,BL:BL,1)+COUNTIF(BL$4:BL74,BL74)-1,"-"),"-")</f>
        <v>-</v>
      </c>
      <c r="CS74" s="28" t="str">
        <f>IFERROR(IF($E74=1,RANK(BM74,BM:BM,1)+COUNTIF(BM$4:BM74,BM74)-1,"-"),"-")</f>
        <v>-</v>
      </c>
      <c r="CT74" s="28" t="str">
        <f>IFERROR(IF($E74=1,RANK(BN74,BN:BN,1)+COUNTIF(BN$4:BN74,BN74)-1,"-"),"-")</f>
        <v>-</v>
      </c>
      <c r="CU74" s="28" t="str">
        <f>IFERROR(IF($E74=1,RANK(BO74,BO:BO,1)+COUNTIF(BO$4:BO74,BO74)-1,"-"),"-")</f>
        <v>-</v>
      </c>
      <c r="CV74" s="28" t="str">
        <f>IFERROR(IF($E74=1,RANK(BP74,BP:BP,1)+COUNTIF(BP$4:BP74,BP74)-1,"-"),"-")</f>
        <v>-</v>
      </c>
      <c r="CW74" s="28" t="str">
        <f>IFERROR(IF($E74=1,RANK(BQ74,BQ:BQ,1)+COUNTIF(BQ$4:BQ74,BQ74)-1,"-"),"-")</f>
        <v>-</v>
      </c>
      <c r="CX74" s="30"/>
      <c r="DF74" s="28" t="str">
        <f>IFERROR(IF($E74=1,RANK(BZ74,BZ:BZ,1)+COUNTIF(BZ$3:BZ73,BZ74),"-"),"-")</f>
        <v>-</v>
      </c>
      <c r="DG74" s="28" t="str">
        <f>IFERROR(IF($E74=1,RANK(CA74,CA:CA,1)+COUNTIF(CA$3:CA73,CA74),"-"),"-")</f>
        <v>-</v>
      </c>
      <c r="DH74" s="28" t="str">
        <f>IFERROR(IF($E74=1,RANK(CB74,CB:CB,1)+COUNTIF(CB$3:CB73,CB74),"-"),"-")</f>
        <v>-</v>
      </c>
      <c r="DI74" s="28" t="str">
        <f>IFERROR(IF($E74=1,RANK(CC74,CC:CC,1)+COUNTIF(CC$3:CC73,CC74),"-"),"-")</f>
        <v>-</v>
      </c>
      <c r="DJ74" s="28" t="str">
        <f>IFERROR(IF($E74=1,RANK(CD74,CD:CD,1)+COUNTIF(CD$3:CD73,CD74),"-"),"-")</f>
        <v>-</v>
      </c>
      <c r="DK74" s="28" t="str">
        <f>IFERROR(IF($E74=1,RANK(CE74,CE:CE,1)+COUNTIF(CE$3:CE73,CE74),"-"),"-")</f>
        <v>-</v>
      </c>
      <c r="DL74" s="28" t="str">
        <f>IFERROR(IF($E74=1,RANK(CF74,CF:CF,1)+COUNTIF(CF$3:CF73,CF74),"-"),"-")</f>
        <v>-</v>
      </c>
      <c r="DM74" s="28" t="str">
        <f>IFERROR(IF($E74=1,RANK(CG74,CG:CG,1)+COUNTIF(CG$3:CG73,CG74),"-"),"-")</f>
        <v>-</v>
      </c>
      <c r="DN74" s="6"/>
      <c r="DO74" s="28" t="str">
        <f>IFERROR(IF($E74=1,RANK(CI74,CI:CI,1)+COUNTIF(CI$4:CI74,CI74)-1,"-"),"-")</f>
        <v>-</v>
      </c>
      <c r="DP74" s="28" t="str">
        <f>IFERROR(IF($E74=1,RANK(CJ74,CJ:CJ,1)+COUNTIF(CJ$4:CJ74,CJ74)-1,"-"),"-")</f>
        <v>-</v>
      </c>
      <c r="DQ74" s="28" t="str">
        <f>IFERROR(IF($E74=1,RANK(CK74,CK:CK,1)+COUNTIF(CK$4:CK74,CK74)-1,"-"),"-")</f>
        <v>-</v>
      </c>
      <c r="DR74" s="28" t="str">
        <f>IFERROR(IF($E74=1,RANK(CL74,CL:CL,1)+COUNTIF(CL$4:CL74,CL74)-1,"-"),"-")</f>
        <v>-</v>
      </c>
      <c r="DS74" s="28" t="str">
        <f>IFERROR(IF($E74=1,RANK(CM74,CM:CM,1)+COUNTIF(CM$4:CM74,CM74)-1,"-"),"-")</f>
        <v>-</v>
      </c>
      <c r="DT74" s="28" t="str">
        <f>IFERROR(IF($E74=1,RANK(CN74,CN:CN,1)+COUNTIF(CN$4:CN74,CN74)-1,"-"),"-")</f>
        <v>-</v>
      </c>
      <c r="DU74">
        <f>DU73+1</f>
        <v>5</v>
      </c>
      <c r="DV74" s="34">
        <f>DV73-1</f>
        <v>96</v>
      </c>
      <c r="DW74" s="33" t="str">
        <f>IFERROR(INDEX($A:$DD,IF($EI$4="Entrants",MATCH($DU74,$CU:$CU,0),MATCH($DU74,$DD:$DD,0)),11),"")</f>
        <v>QUIMPER</v>
      </c>
      <c r="DX74" s="31">
        <f>IFERROR(INDEX($A:$DD,IF($EI$4="Entrants",MATCH($DU74,$CU:$CU,0),MATCH($DU74,$DD:$DD,0)),IF($EI$4="Entrants",67,26)),"")</f>
        <v>6.49</v>
      </c>
      <c r="DY74">
        <f>DY73+1</f>
        <v>5</v>
      </c>
      <c r="DZ74" s="34">
        <f>MAX(DZ73-1,0)</f>
        <v>95</v>
      </c>
      <c r="EA74" s="33" t="str">
        <f>IFERROR(INDEX($A:$DT,IF($EI$4="Entrants",MATCH($DY74,$DK:$DK,0),MATCH($DY74,$DT:$DT,0)),11),"")</f>
        <v>TOURCOING</v>
      </c>
      <c r="EB74" s="61">
        <f>IFERROR(INDEX($A:$DT,IF($EI$4="Entrants",MATCH($DY74,$DK:$DK,0),MATCH($DY74,$DT:$DT,0)),IF($EI$4="Entrants",83,54)),"")</f>
        <v>-0.5</v>
      </c>
      <c r="EC74" s="32">
        <f>IFERROR(INDEX($A:$DT,IF($EI$4="Entrants",MATCH($DY74,$DK:$DK,0),MATCH($DY74,$DT:$DT,0)),IF($EI$4="Entrants",67,26)),"")</f>
        <v>6.95</v>
      </c>
      <c r="ED74" s="31">
        <f>IFERROR(IF(EB74&gt;0,"+"&amp;ROUND(EB74,2),ROUND(EB74,2)),"")</f>
        <v>-0.5</v>
      </c>
      <c r="EU74">
        <v>7.97</v>
      </c>
      <c r="EV74">
        <v>8.7200000000000006</v>
      </c>
      <c r="EW74">
        <v>8.75</v>
      </c>
      <c r="EX74">
        <v>8.67</v>
      </c>
      <c r="EY74">
        <v>8.17</v>
      </c>
      <c r="EZ74">
        <v>7.65</v>
      </c>
      <c r="FA74">
        <v>6.71</v>
      </c>
      <c r="FB74">
        <v>6.58</v>
      </c>
      <c r="FK74">
        <v>7.98</v>
      </c>
      <c r="FL74">
        <v>8.32</v>
      </c>
      <c r="FM74">
        <v>8.7100000000000009</v>
      </c>
      <c r="FN74">
        <v>8.6300000000000008</v>
      </c>
      <c r="FO74">
        <v>8.1199999999999992</v>
      </c>
      <c r="FP74">
        <v>7.7</v>
      </c>
      <c r="FQ74">
        <v>6.4</v>
      </c>
      <c r="FR74">
        <v>6.47</v>
      </c>
    </row>
    <row r="75" spans="1:174" ht="15.5" x14ac:dyDescent="0.35">
      <c r="A75" s="9">
        <f t="shared" si="21"/>
        <v>1</v>
      </c>
      <c r="B75" s="9">
        <f t="shared" si="22"/>
        <v>1</v>
      </c>
      <c r="C75" s="9">
        <f t="shared" si="29"/>
        <v>1</v>
      </c>
      <c r="D75" s="9">
        <f t="shared" si="23"/>
        <v>1</v>
      </c>
      <c r="E75" s="9">
        <f t="shared" si="24"/>
        <v>1</v>
      </c>
      <c r="F75" s="68" t="s">
        <v>70</v>
      </c>
      <c r="G75" s="68" t="s">
        <v>89</v>
      </c>
      <c r="H75" s="7">
        <v>1</v>
      </c>
      <c r="I75" s="66" t="s">
        <v>78</v>
      </c>
      <c r="J75" s="66">
        <v>118000</v>
      </c>
      <c r="K75" s="66" t="s">
        <v>163</v>
      </c>
      <c r="L75" s="66" t="s">
        <v>46</v>
      </c>
      <c r="M75" s="66" t="s">
        <v>47</v>
      </c>
      <c r="N75" s="54">
        <v>8.3699999999999992</v>
      </c>
      <c r="O75" s="54">
        <v>8.4700000000000006</v>
      </c>
      <c r="P75" s="54">
        <v>8.8699999999999992</v>
      </c>
      <c r="Q75" s="54">
        <v>8.6300000000000008</v>
      </c>
      <c r="R75" s="54">
        <v>8.58</v>
      </c>
      <c r="S75" s="65">
        <v>7.77</v>
      </c>
      <c r="T75" s="50">
        <v>7.41</v>
      </c>
      <c r="U75" s="50">
        <v>7.71</v>
      </c>
      <c r="V75" s="30"/>
      <c r="AD75" s="70">
        <v>8.32</v>
      </c>
      <c r="AE75" s="70">
        <v>8.7200000000000006</v>
      </c>
      <c r="AF75" s="70">
        <v>8.86</v>
      </c>
      <c r="AG75" s="70">
        <v>8.49</v>
      </c>
      <c r="AH75" s="70">
        <v>8.4700000000000006</v>
      </c>
      <c r="AI75" s="65">
        <v>7.68</v>
      </c>
      <c r="AJ75" s="50">
        <v>7.27</v>
      </c>
      <c r="AK75" s="50">
        <v>7.66</v>
      </c>
      <c r="AL75" s="30"/>
      <c r="AT75" s="29">
        <f t="shared" si="25"/>
        <v>0.05</v>
      </c>
      <c r="AU75" s="29">
        <f t="shared" si="25"/>
        <v>-0.25</v>
      </c>
      <c r="AV75" s="29">
        <f t="shared" si="25"/>
        <v>0.01</v>
      </c>
      <c r="AW75" s="29">
        <f t="shared" si="25"/>
        <v>0.14000000000000001</v>
      </c>
      <c r="AX75" s="29">
        <f t="shared" si="25"/>
        <v>0.11</v>
      </c>
      <c r="AY75" s="29">
        <f t="shared" si="25"/>
        <v>0.09</v>
      </c>
      <c r="AZ75" s="29">
        <f t="shared" si="25"/>
        <v>0.14000000000000001</v>
      </c>
      <c r="BA75" s="29">
        <f t="shared" si="15"/>
        <v>0.05</v>
      </c>
      <c r="BB75" s="30"/>
      <c r="BJ75" s="29">
        <f t="shared" si="30"/>
        <v>8.3699999999999992</v>
      </c>
      <c r="BK75" s="29">
        <f t="shared" si="30"/>
        <v>8.4700000000000006</v>
      </c>
      <c r="BL75" s="29">
        <f t="shared" si="30"/>
        <v>8.8699999999999992</v>
      </c>
      <c r="BM75" s="29">
        <f t="shared" si="30"/>
        <v>8.6300000000000008</v>
      </c>
      <c r="BN75" s="29">
        <f t="shared" si="30"/>
        <v>8.58</v>
      </c>
      <c r="BO75" s="29">
        <f t="shared" si="26"/>
        <v>7.77</v>
      </c>
      <c r="BP75" s="29">
        <f t="shared" si="27"/>
        <v>7.41</v>
      </c>
      <c r="BQ75" s="29">
        <f t="shared" si="27"/>
        <v>7.71</v>
      </c>
      <c r="BR75" s="30"/>
      <c r="BZ75" s="29">
        <f t="shared" si="28"/>
        <v>0.05</v>
      </c>
      <c r="CA75" s="29">
        <f t="shared" si="28"/>
        <v>-0.25</v>
      </c>
      <c r="CB75" s="29">
        <f t="shared" si="28"/>
        <v>0.01</v>
      </c>
      <c r="CC75" s="29">
        <f t="shared" si="28"/>
        <v>0.14000000000000001</v>
      </c>
      <c r="CD75" s="29">
        <f t="shared" si="28"/>
        <v>0.11</v>
      </c>
      <c r="CE75" s="29">
        <f t="shared" si="28"/>
        <v>0.09</v>
      </c>
      <c r="CF75" s="29">
        <f t="shared" si="28"/>
        <v>0.14000000000000001</v>
      </c>
      <c r="CG75" s="29">
        <f t="shared" si="16"/>
        <v>0.05</v>
      </c>
      <c r="CH75" s="30"/>
      <c r="CP75" s="28">
        <f>IFERROR(IF($E75=1,RANK(BJ75,BJ:BJ,1)+COUNTIF(BJ$4:BJ75,BJ75)-1,"-"),"-")</f>
        <v>91</v>
      </c>
      <c r="CQ75" s="28">
        <f>IFERROR(IF($E75=1,RANK(BK75,BK:BK,1)+COUNTIF(BK$4:BK75,BK75)-1,"-"),"-")</f>
        <v>51</v>
      </c>
      <c r="CR75" s="28">
        <f>IFERROR(IF($E75=1,RANK(BL75,BL:BL,1)+COUNTIF(BL$4:BL75,BL75)-1,"-"),"-")</f>
        <v>61</v>
      </c>
      <c r="CS75" s="28">
        <f>IFERROR(IF($E75=1,RANK(BM75,BM:BM,1)+COUNTIF(BM$4:BM75,BM75)-1,"-"),"-")</f>
        <v>69</v>
      </c>
      <c r="CT75" s="28">
        <f>IFERROR(IF($E75=1,RANK(BN75,BN:BN,1)+COUNTIF(BN$4:BN75,BN75)-1,"-"),"-")</f>
        <v>96</v>
      </c>
      <c r="CU75" s="28">
        <f>IFERROR(IF($E75=1,RANK(BO75,BO:BO,1)+COUNTIF(BO$4:BO75,BO75)-1,"-"),"-")</f>
        <v>73</v>
      </c>
      <c r="CV75" s="28">
        <f>IFERROR(IF($E75=1,RANK(BP75,BP:BP,1)+COUNTIF(BP$4:BP75,BP75)-1,"-"),"-")</f>
        <v>90</v>
      </c>
      <c r="CW75" s="28">
        <f>IFERROR(IF($E75=1,RANK(BQ75,BQ:BQ,1)+COUNTIF(BQ$4:BQ75,BQ75)-1,"-"),"-")</f>
        <v>82</v>
      </c>
      <c r="CX75" s="30"/>
      <c r="DF75" s="28">
        <f>IFERROR(IF($E75=1,RANK(BZ75,BZ:BZ,1)+COUNTIF(BZ$3:BZ74,BZ75),"-"),"-")</f>
        <v>44</v>
      </c>
      <c r="DG75" s="28">
        <f>IFERROR(IF($E75=1,RANK(CA75,CA:CA,1)+COUNTIF(CA$3:CA74,CA75),"-"),"-")</f>
        <v>5</v>
      </c>
      <c r="DH75" s="28">
        <f>IFERROR(IF($E75=1,RANK(CB75,CB:CB,1)+COUNTIF(CB$3:CB74,CB75),"-"),"-")</f>
        <v>44</v>
      </c>
      <c r="DI75" s="28">
        <f>IFERROR(IF($E75=1,RANK(CC75,CC:CC,1)+COUNTIF(CC$3:CC74,CC75),"-"),"-")</f>
        <v>67</v>
      </c>
      <c r="DJ75" s="28">
        <f>IFERROR(IF($E75=1,RANK(CD75,CD:CD,1)+COUNTIF(CD$3:CD74,CD75),"-"),"-")</f>
        <v>52</v>
      </c>
      <c r="DK75" s="28">
        <f>IFERROR(IF($E75=1,RANK(CE75,CE:CE,1)+COUNTIF(CE$3:CE74,CE75),"-"),"-")</f>
        <v>49</v>
      </c>
      <c r="DL75" s="28">
        <f>IFERROR(IF($E75=1,RANK(CF75,CF:CF,1)+COUNTIF(CF$3:CF74,CF75),"-"),"-")</f>
        <v>53</v>
      </c>
      <c r="DM75" s="28">
        <f>IFERROR(IF($E75=1,RANK(CG75,CG:CG,1)+COUNTIF(CG$3:CG74,CG75),"-"),"-")</f>
        <v>39</v>
      </c>
      <c r="DN75" s="6"/>
      <c r="DO75" s="28" t="str">
        <f>IFERROR(IF($E75=1,RANK(CI75,CI:CI,1)+COUNTIF(CI$4:CI75,CI75)-1,"-"),"-")</f>
        <v>-</v>
      </c>
      <c r="DP75" s="28" t="str">
        <f>IFERROR(IF($E75=1,RANK(CJ75,CJ:CJ,1)+COUNTIF(CJ$4:CJ75,CJ75)-1,"-"),"-")</f>
        <v>-</v>
      </c>
      <c r="DQ75" s="28" t="str">
        <f>IFERROR(IF($E75=1,RANK(CK75,CK:CK,1)+COUNTIF(CK$4:CK75,CK75)-1,"-"),"-")</f>
        <v>-</v>
      </c>
      <c r="DR75" s="28" t="str">
        <f>IFERROR(IF($E75=1,RANK(CL75,CL:CL,1)+COUNTIF(CL$4:CL75,CL75)-1,"-"),"-")</f>
        <v>-</v>
      </c>
      <c r="DS75" s="28" t="str">
        <f>IFERROR(IF($E75=1,RANK(CM75,CM:CM,1)+COUNTIF(CM$4:CM75,CM75)-1,"-"),"-")</f>
        <v>-</v>
      </c>
      <c r="DT75" s="28" t="str">
        <f>IFERROR(IF($E75=1,RANK(CN75,CN:CN,1)+COUNTIF(CN$4:CN75,CN75)-1,"-"),"-")</f>
        <v>-</v>
      </c>
      <c r="DU75" s="41" t="s">
        <v>12</v>
      </c>
      <c r="DV75" s="40" t="s">
        <v>12</v>
      </c>
      <c r="DW75" s="39" t="s">
        <v>38</v>
      </c>
      <c r="DX75" s="38" t="s">
        <v>39</v>
      </c>
      <c r="DY75" s="41" t="s">
        <v>12</v>
      </c>
      <c r="DZ75" s="40" t="s">
        <v>12</v>
      </c>
      <c r="EA75" s="39" t="s">
        <v>40</v>
      </c>
      <c r="EB75" s="38" t="s">
        <v>41</v>
      </c>
      <c r="EC75" s="38" t="s">
        <v>39</v>
      </c>
      <c r="ED75" s="38" t="s">
        <v>41</v>
      </c>
      <c r="EU75">
        <v>8.2100000000000009</v>
      </c>
      <c r="EV75">
        <v>9.0500000000000007</v>
      </c>
      <c r="EW75">
        <v>9.19</v>
      </c>
      <c r="EX75">
        <v>9.19</v>
      </c>
      <c r="EY75">
        <v>8.23</v>
      </c>
      <c r="EZ75">
        <v>6.92</v>
      </c>
      <c r="FA75">
        <v>6.67</v>
      </c>
      <c r="FB75">
        <v>7.03</v>
      </c>
      <c r="FK75">
        <v>8.34</v>
      </c>
      <c r="FL75">
        <v>9.01</v>
      </c>
      <c r="FM75">
        <v>9.17</v>
      </c>
      <c r="FN75">
        <v>9.32</v>
      </c>
      <c r="FO75">
        <v>8.27</v>
      </c>
      <c r="FP75">
        <v>6.24</v>
      </c>
      <c r="FQ75">
        <v>6.04</v>
      </c>
      <c r="FR75">
        <v>6.93</v>
      </c>
    </row>
    <row r="76" spans="1:174" ht="19.5" x14ac:dyDescent="0.35">
      <c r="A76" s="9">
        <f t="shared" si="21"/>
        <v>1</v>
      </c>
      <c r="B76" s="9">
        <f t="shared" si="22"/>
        <v>1</v>
      </c>
      <c r="C76" s="9" t="str">
        <f t="shared" si="29"/>
        <v/>
      </c>
      <c r="D76" s="9">
        <f t="shared" si="23"/>
        <v>1</v>
      </c>
      <c r="E76" s="9">
        <f t="shared" si="24"/>
        <v>0</v>
      </c>
      <c r="F76" s="68" t="s">
        <v>80</v>
      </c>
      <c r="G76" s="68" t="s">
        <v>164</v>
      </c>
      <c r="H76" s="7" t="s">
        <v>82</v>
      </c>
      <c r="I76" s="66" t="s">
        <v>78</v>
      </c>
      <c r="J76" s="66">
        <v>781278</v>
      </c>
      <c r="K76" s="66" t="s">
        <v>165</v>
      </c>
      <c r="L76" s="66" t="s">
        <v>46</v>
      </c>
      <c r="M76" s="66" t="s">
        <v>47</v>
      </c>
      <c r="N76" s="65">
        <v>7.65</v>
      </c>
      <c r="O76" s="54">
        <v>8.41</v>
      </c>
      <c r="P76" s="54">
        <v>8.1999999999999993</v>
      </c>
      <c r="Q76" s="54">
        <v>8.44</v>
      </c>
      <c r="R76" s="54">
        <v>8.06</v>
      </c>
      <c r="S76" s="65">
        <v>6.97</v>
      </c>
      <c r="T76" s="14">
        <v>5.97</v>
      </c>
      <c r="U76" s="50">
        <v>6.93</v>
      </c>
      <c r="V76" s="30"/>
      <c r="AD76" s="65">
        <v>7.23</v>
      </c>
      <c r="AE76" s="70">
        <v>8.32</v>
      </c>
      <c r="AF76" s="65">
        <v>7.71</v>
      </c>
      <c r="AG76" s="70">
        <v>8.3699999999999992</v>
      </c>
      <c r="AH76" s="65">
        <v>7.64</v>
      </c>
      <c r="AI76" s="56">
        <v>5.88</v>
      </c>
      <c r="AJ76" s="14">
        <v>5.12</v>
      </c>
      <c r="AK76" s="50">
        <v>6.55</v>
      </c>
      <c r="AL76" s="30"/>
      <c r="AT76" s="29">
        <f t="shared" si="25"/>
        <v>0.42</v>
      </c>
      <c r="AU76" s="29">
        <f t="shared" si="25"/>
        <v>0.09</v>
      </c>
      <c r="AV76" s="29">
        <f t="shared" si="25"/>
        <v>0.49</v>
      </c>
      <c r="AW76" s="29">
        <f t="shared" si="25"/>
        <v>7.0000000000000007E-2</v>
      </c>
      <c r="AX76" s="29">
        <f t="shared" si="25"/>
        <v>0.42</v>
      </c>
      <c r="AY76" s="29">
        <f t="shared" si="25"/>
        <v>1.0900000000000001</v>
      </c>
      <c r="AZ76" s="29">
        <f t="shared" si="25"/>
        <v>0.85</v>
      </c>
      <c r="BA76" s="29">
        <f t="shared" si="15"/>
        <v>0.38</v>
      </c>
      <c r="BB76" s="30"/>
      <c r="BJ76" s="29" t="str">
        <f t="shared" si="30"/>
        <v>-</v>
      </c>
      <c r="BK76" s="29" t="str">
        <f t="shared" si="30"/>
        <v>-</v>
      </c>
      <c r="BL76" s="29" t="str">
        <f t="shared" si="30"/>
        <v>-</v>
      </c>
      <c r="BM76" s="29" t="str">
        <f t="shared" si="30"/>
        <v>-</v>
      </c>
      <c r="BN76" s="29" t="str">
        <f t="shared" si="30"/>
        <v>-</v>
      </c>
      <c r="BO76" s="29" t="str">
        <f t="shared" si="26"/>
        <v>-</v>
      </c>
      <c r="BP76" s="29" t="str">
        <f t="shared" si="27"/>
        <v>-</v>
      </c>
      <c r="BQ76" s="29" t="str">
        <f t="shared" si="27"/>
        <v>-</v>
      </c>
      <c r="BR76" s="30"/>
      <c r="BZ76" s="29" t="str">
        <f t="shared" si="28"/>
        <v>-</v>
      </c>
      <c r="CA76" s="29" t="str">
        <f t="shared" si="28"/>
        <v>-</v>
      </c>
      <c r="CB76" s="29" t="str">
        <f t="shared" si="28"/>
        <v>-</v>
      </c>
      <c r="CC76" s="29" t="str">
        <f t="shared" si="28"/>
        <v>-</v>
      </c>
      <c r="CD76" s="29" t="str">
        <f t="shared" si="28"/>
        <v>-</v>
      </c>
      <c r="CE76" s="29" t="str">
        <f t="shared" si="28"/>
        <v>-</v>
      </c>
      <c r="CF76" s="29" t="str">
        <f t="shared" si="28"/>
        <v>-</v>
      </c>
      <c r="CG76" s="29" t="str">
        <f t="shared" si="16"/>
        <v>-</v>
      </c>
      <c r="CH76" s="30"/>
      <c r="CP76" s="28" t="str">
        <f>IFERROR(IF($E76=1,RANK(BJ76,BJ:BJ,1)+COUNTIF(BJ$4:BJ76,BJ76)-1,"-"),"-")</f>
        <v>-</v>
      </c>
      <c r="CQ76" s="28" t="str">
        <f>IFERROR(IF($E76=1,RANK(BK76,BK:BK,1)+COUNTIF(BK$4:BK76,BK76)-1,"-"),"-")</f>
        <v>-</v>
      </c>
      <c r="CR76" s="28" t="str">
        <f>IFERROR(IF($E76=1,RANK(BL76,BL:BL,1)+COUNTIF(BL$4:BL76,BL76)-1,"-"),"-")</f>
        <v>-</v>
      </c>
      <c r="CS76" s="28" t="str">
        <f>IFERROR(IF($E76=1,RANK(BM76,BM:BM,1)+COUNTIF(BM$4:BM76,BM76)-1,"-"),"-")</f>
        <v>-</v>
      </c>
      <c r="CT76" s="28" t="str">
        <f>IFERROR(IF($E76=1,RANK(BN76,BN:BN,1)+COUNTIF(BN$4:BN76,BN76)-1,"-"),"-")</f>
        <v>-</v>
      </c>
      <c r="CU76" s="28" t="str">
        <f>IFERROR(IF($E76=1,RANK(BO76,BO:BO,1)+COUNTIF(BO$4:BO76,BO76)-1,"-"),"-")</f>
        <v>-</v>
      </c>
      <c r="CV76" s="28" t="str">
        <f>IFERROR(IF($E76=1,RANK(BP76,BP:BP,1)+COUNTIF(BP$4:BP76,BP76)-1,"-"),"-")</f>
        <v>-</v>
      </c>
      <c r="CW76" s="28" t="str">
        <f>IFERROR(IF($E76=1,RANK(BQ76,BQ:BQ,1)+COUNTIF(BQ$4:BQ76,BQ76)-1,"-"),"-")</f>
        <v>-</v>
      </c>
      <c r="CX76" s="30"/>
      <c r="DF76" s="28" t="str">
        <f>IFERROR(IF($E76=1,RANK(BZ76,BZ:BZ,1)+COUNTIF(BZ$3:BZ75,BZ76),"-"),"-")</f>
        <v>-</v>
      </c>
      <c r="DG76" s="28" t="str">
        <f>IFERROR(IF($E76=1,RANK(CA76,CA:CA,1)+COUNTIF(CA$3:CA75,CA76),"-"),"-")</f>
        <v>-</v>
      </c>
      <c r="DH76" s="28" t="str">
        <f>IFERROR(IF($E76=1,RANK(CB76,CB:CB,1)+COUNTIF(CB$3:CB75,CB76),"-"),"-")</f>
        <v>-</v>
      </c>
      <c r="DI76" s="28" t="str">
        <f>IFERROR(IF($E76=1,RANK(CC76,CC:CC,1)+COUNTIF(CC$3:CC75,CC76),"-"),"-")</f>
        <v>-</v>
      </c>
      <c r="DJ76" s="28" t="str">
        <f>IFERROR(IF($E76=1,RANK(CD76,CD:CD,1)+COUNTIF(CD$3:CD75,CD76),"-"),"-")</f>
        <v>-</v>
      </c>
      <c r="DK76" s="28" t="str">
        <f>IFERROR(IF($E76=1,RANK(CE76,CE:CE,1)+COUNTIF(CE$3:CE75,CE76),"-"),"-")</f>
        <v>-</v>
      </c>
      <c r="DL76" s="28" t="str">
        <f>IFERROR(IF($E76=1,RANK(CF76,CF:CF,1)+COUNTIF(CF$3:CF75,CF76),"-"),"-")</f>
        <v>-</v>
      </c>
      <c r="DM76" s="28" t="str">
        <f>IFERROR(IF($E76=1,RANK(CG76,CG:CG,1)+COUNTIF(CG$3:CG75,CG76),"-"),"-")</f>
        <v>-</v>
      </c>
      <c r="DN76" s="6"/>
      <c r="DO76" s="28" t="str">
        <f>IFERROR(IF($E76=1,RANK(CI76,CI:CI,1)+COUNTIF(CI$4:CI76,CI76)-1,"-"),"-")</f>
        <v>-</v>
      </c>
      <c r="DP76" s="28" t="str">
        <f>IFERROR(IF($E76=1,RANK(CJ76,CJ:CJ,1)+COUNTIF(CJ$4:CJ76,CJ76)-1,"-"),"-")</f>
        <v>-</v>
      </c>
      <c r="DQ76" s="28" t="str">
        <f>IFERROR(IF($E76=1,RANK(CK76,CK:CK,1)+COUNTIF(CK$4:CK76,CK76)-1,"-"),"-")</f>
        <v>-</v>
      </c>
      <c r="DR76" s="28" t="str">
        <f>IFERROR(IF($E76=1,RANK(CL76,CL:CL,1)+COUNTIF(CL$4:CL76,CL76)-1,"-"),"-")</f>
        <v>-</v>
      </c>
      <c r="DS76" s="28" t="str">
        <f>IFERROR(IF($E76=1,RANK(CM76,CM:CM,1)+COUNTIF(CM$4:CM76,CM76)-1,"-"),"-")</f>
        <v>-</v>
      </c>
      <c r="DT76" s="28" t="str">
        <f>IFERROR(IF($E76=1,RANK(CN76,CN:CN,1)+COUNTIF(CN$4:CN76,CN76)-1,"-"),"-")</f>
        <v>-</v>
      </c>
      <c r="DU76">
        <f>$F$2+1-DV76</f>
        <v>100</v>
      </c>
      <c r="DV76" s="34">
        <f>IF($EI$4="Entrants",MIN($CV:$CV),MIN($DC:$DC))</f>
        <v>1</v>
      </c>
      <c r="DW76" s="33" t="str">
        <f>IFERROR(INDEX($A:$DD,IF($EI$4="Entrants",MATCH($DU76,$CV:$CV,0),MATCH($DU76,$DC:$DC,0)),11),"")</f>
        <v>METZ VILLE</v>
      </c>
      <c r="DX76" s="31">
        <f>IFERROR(INDEX($A:$DD,IF($EI$4="Entrants",MATCH($DU76,$CV:$CV,0),MATCH($DU76,$DC:$DC,0)),IF($EI$4="Entrants",68,25)),"")</f>
        <v>8.36</v>
      </c>
      <c r="DY76">
        <f>DZ82+1-DZ76</f>
        <v>99</v>
      </c>
      <c r="DZ76" s="34">
        <f>IF($EI$4="Entrants",MIN($DL:$DL),MIN($DS:$DS))</f>
        <v>1</v>
      </c>
      <c r="EA76" s="33" t="str">
        <f>IFERROR(INDEX($A:$DT,IF($EI$4="Entrants",MATCH($DY76,$DL:$DL,0),MATCH($DY76,$DS:$DS,0)),11),"")</f>
        <v>TOULOUSE MATABIAU</v>
      </c>
      <c r="EB76" s="61">
        <f>IFERROR(INDEX($A:$DT,IF($EI$4="Entrants",MATCH($DY76,$DL:$DL,0),MATCH($DY76,$DS:$DS,0)),IF($EI$4="Entrants",84,55)),"")</f>
        <v>1.6</v>
      </c>
      <c r="EC76" s="32">
        <f>IFERROR(INDEX($A:$DT,IF($EI$4="Entrants",MATCH($DY76,$DL:$DL,0),MATCH($DY76,$DS:$DS,0)),IF($EI$4="Entrants",68,25)),"")</f>
        <v>7.39</v>
      </c>
      <c r="ED76" s="31" t="str">
        <f>IFERROR(IF(EB76&gt;0,"+"&amp;ROUND(EB76,2),ROUND(EB76,2)),"")</f>
        <v>+1,6</v>
      </c>
      <c r="EU76">
        <v>7.61</v>
      </c>
      <c r="EV76">
        <v>8.7799999999999994</v>
      </c>
      <c r="EW76">
        <v>9.0500000000000007</v>
      </c>
      <c r="EX76">
        <v>8.49</v>
      </c>
      <c r="EY76">
        <v>8.35</v>
      </c>
      <c r="EZ76">
        <v>6.97</v>
      </c>
      <c r="FA76">
        <v>4.96</v>
      </c>
      <c r="FB76">
        <v>5.62</v>
      </c>
      <c r="FK76">
        <v>7.95</v>
      </c>
      <c r="FL76">
        <v>8.69</v>
      </c>
      <c r="FM76">
        <v>8.81</v>
      </c>
      <c r="FN76">
        <v>8.65</v>
      </c>
      <c r="FO76">
        <v>8.08</v>
      </c>
      <c r="FP76">
        <v>7.29</v>
      </c>
      <c r="FQ76">
        <v>5.34</v>
      </c>
      <c r="FR76">
        <v>5.87</v>
      </c>
    </row>
    <row r="77" spans="1:174" ht="19.5" x14ac:dyDescent="0.35">
      <c r="A77" s="9">
        <f t="shared" si="21"/>
        <v>1</v>
      </c>
      <c r="B77" s="9">
        <f t="shared" si="22"/>
        <v>1</v>
      </c>
      <c r="C77" s="9">
        <f t="shared" si="29"/>
        <v>1</v>
      </c>
      <c r="D77" s="9">
        <f t="shared" si="23"/>
        <v>1</v>
      </c>
      <c r="E77" s="9">
        <f t="shared" si="24"/>
        <v>1</v>
      </c>
      <c r="F77" s="68" t="s">
        <v>80</v>
      </c>
      <c r="G77" s="68" t="s">
        <v>97</v>
      </c>
      <c r="H77" s="7">
        <v>1</v>
      </c>
      <c r="I77" s="66" t="s">
        <v>44</v>
      </c>
      <c r="J77" s="66">
        <v>319012</v>
      </c>
      <c r="K77" s="66" t="s">
        <v>166</v>
      </c>
      <c r="L77" s="66" t="s">
        <v>46</v>
      </c>
      <c r="M77" s="66" t="s">
        <v>47</v>
      </c>
      <c r="N77" s="54">
        <v>8.1</v>
      </c>
      <c r="O77" s="54">
        <v>8.56</v>
      </c>
      <c r="P77" s="54">
        <v>8.75</v>
      </c>
      <c r="Q77" s="55">
        <v>9.0500000000000007</v>
      </c>
      <c r="R77" s="54">
        <v>8.2200000000000006</v>
      </c>
      <c r="S77" s="65">
        <v>7.59</v>
      </c>
      <c r="T77" s="50">
        <v>6.9</v>
      </c>
      <c r="U77" s="50">
        <v>6.7</v>
      </c>
      <c r="V77" s="30"/>
      <c r="AD77" s="65">
        <v>7.77</v>
      </c>
      <c r="AE77" s="70">
        <v>8.36</v>
      </c>
      <c r="AF77" s="70">
        <v>8.2899999999999991</v>
      </c>
      <c r="AG77" s="70">
        <v>8.82</v>
      </c>
      <c r="AH77" s="70">
        <v>8.0500000000000007</v>
      </c>
      <c r="AI77" s="65">
        <v>7.2</v>
      </c>
      <c r="AJ77" s="50">
        <v>6.23</v>
      </c>
      <c r="AK77" s="50">
        <v>6.46</v>
      </c>
      <c r="AL77" s="30"/>
      <c r="AT77" s="29">
        <f t="shared" si="25"/>
        <v>0.33</v>
      </c>
      <c r="AU77" s="29">
        <f t="shared" si="25"/>
        <v>0.2</v>
      </c>
      <c r="AV77" s="29">
        <f t="shared" si="25"/>
        <v>0.46</v>
      </c>
      <c r="AW77" s="29">
        <f t="shared" si="25"/>
        <v>0.23</v>
      </c>
      <c r="AX77" s="29">
        <f t="shared" si="25"/>
        <v>0.17</v>
      </c>
      <c r="AY77" s="29">
        <f t="shared" si="25"/>
        <v>0.39</v>
      </c>
      <c r="AZ77" s="29">
        <f t="shared" si="25"/>
        <v>0.67</v>
      </c>
      <c r="BA77" s="29">
        <f t="shared" si="15"/>
        <v>0.24</v>
      </c>
      <c r="BB77" s="30"/>
      <c r="BJ77" s="29">
        <f t="shared" si="30"/>
        <v>8.1</v>
      </c>
      <c r="BK77" s="29">
        <f t="shared" si="30"/>
        <v>8.56</v>
      </c>
      <c r="BL77" s="29">
        <f t="shared" si="30"/>
        <v>8.75</v>
      </c>
      <c r="BM77" s="29">
        <f t="shared" si="30"/>
        <v>9.0500000000000007</v>
      </c>
      <c r="BN77" s="29">
        <f t="shared" si="30"/>
        <v>8.2200000000000006</v>
      </c>
      <c r="BO77" s="29">
        <f t="shared" si="26"/>
        <v>7.59</v>
      </c>
      <c r="BP77" s="29">
        <f t="shared" si="27"/>
        <v>6.9</v>
      </c>
      <c r="BQ77" s="29">
        <f t="shared" si="27"/>
        <v>6.7</v>
      </c>
      <c r="BR77" s="30"/>
      <c r="BZ77" s="29">
        <f t="shared" si="28"/>
        <v>0.33</v>
      </c>
      <c r="CA77" s="29">
        <f t="shared" si="28"/>
        <v>0.2</v>
      </c>
      <c r="CB77" s="29">
        <f t="shared" si="28"/>
        <v>0.46</v>
      </c>
      <c r="CC77" s="29">
        <f t="shared" si="28"/>
        <v>0.23</v>
      </c>
      <c r="CD77" s="29">
        <f t="shared" si="28"/>
        <v>0.17</v>
      </c>
      <c r="CE77" s="29">
        <f t="shared" si="28"/>
        <v>0.39</v>
      </c>
      <c r="CF77" s="29">
        <f t="shared" si="28"/>
        <v>0.67</v>
      </c>
      <c r="CG77" s="29">
        <f t="shared" si="16"/>
        <v>0.24</v>
      </c>
      <c r="CH77" s="30"/>
      <c r="CP77" s="28">
        <f>IFERROR(IF($E77=1,RANK(BJ77,BJ:BJ,1)+COUNTIF(BJ$4:BJ77,BJ77)-1,"-"),"-")</f>
        <v>75</v>
      </c>
      <c r="CQ77" s="28">
        <f>IFERROR(IF($E77=1,RANK(BK77,BK:BK,1)+COUNTIF(BK$4:BK77,BK77)-1,"-"),"-")</f>
        <v>57</v>
      </c>
      <c r="CR77" s="28">
        <f>IFERROR(IF($E77=1,RANK(BL77,BL:BL,1)+COUNTIF(BL$4:BL77,BL77)-1,"-"),"-")</f>
        <v>38</v>
      </c>
      <c r="CS77" s="28">
        <f>IFERROR(IF($E77=1,RANK(BM77,BM:BM,1)+COUNTIF(BM$4:BM77,BM77)-1,"-"),"-")</f>
        <v>92</v>
      </c>
      <c r="CT77" s="28">
        <f>IFERROR(IF($E77=1,RANK(BN77,BN:BN,1)+COUNTIF(BN$4:BN77,BN77)-1,"-"),"-")</f>
        <v>71</v>
      </c>
      <c r="CU77" s="28">
        <f>IFERROR(IF($E77=1,RANK(BO77,BO:BO,1)+COUNTIF(BO$4:BO77,BO77)-1,"-"),"-")</f>
        <v>50</v>
      </c>
      <c r="CV77" s="28">
        <f>IFERROR(IF($E77=1,RANK(BP77,BP:BP,1)+COUNTIF(BP$4:BP77,BP77)-1,"-"),"-")</f>
        <v>65</v>
      </c>
      <c r="CW77" s="28">
        <f>IFERROR(IF($E77=1,RANK(BQ77,BQ:BQ,1)+COUNTIF(BQ$4:BQ77,BQ77)-1,"-"),"-")</f>
        <v>14</v>
      </c>
      <c r="CX77" s="30"/>
      <c r="DF77" s="28">
        <f>IFERROR(IF($E77=1,RANK(BZ77,BZ:BZ,1)+COUNTIF(BZ$3:BZ76,BZ77),"-"),"-")</f>
        <v>88</v>
      </c>
      <c r="DG77" s="28">
        <f>IFERROR(IF($E77=1,RANK(CA77,CA:CA,1)+COUNTIF(CA$3:CA76,CA77),"-"),"-")</f>
        <v>62</v>
      </c>
      <c r="DH77" s="28">
        <f>IFERROR(IF($E77=1,RANK(CB77,CB:CB,1)+COUNTIF(CB$3:CB76,CB77),"-"),"-")</f>
        <v>92</v>
      </c>
      <c r="DI77" s="28">
        <f>IFERROR(IF($E77=1,RANK(CC77,CC:CC,1)+COUNTIF(CC$3:CC76,CC77),"-"),"-")</f>
        <v>79</v>
      </c>
      <c r="DJ77" s="28">
        <f>IFERROR(IF($E77=1,RANK(CD77,CD:CD,1)+COUNTIF(CD$3:CD76,CD77),"-"),"-")</f>
        <v>60</v>
      </c>
      <c r="DK77" s="28">
        <f>IFERROR(IF($E77=1,RANK(CE77,CE:CE,1)+COUNTIF(CE$3:CE76,CE77),"-"),"-")</f>
        <v>80</v>
      </c>
      <c r="DL77" s="28">
        <f>IFERROR(IF($E77=1,RANK(CF77,CF:CF,1)+COUNTIF(CF$3:CF76,CF77),"-"),"-")</f>
        <v>94</v>
      </c>
      <c r="DM77" s="28">
        <f>IFERROR(IF($E77=1,RANK(CG77,CG:CG,1)+COUNTIF(CG$3:CG76,CG77),"-"),"-")</f>
        <v>60</v>
      </c>
      <c r="DN77" s="6"/>
      <c r="DO77" s="28" t="str">
        <f>IFERROR(IF($E77=1,RANK(CI77,CI:CI,1)+COUNTIF(CI$4:CI77,CI77)-1,"-"),"-")</f>
        <v>-</v>
      </c>
      <c r="DP77" s="28" t="str">
        <f>IFERROR(IF($E77=1,RANK(CJ77,CJ:CJ,1)+COUNTIF(CJ$4:CJ77,CJ77)-1,"-"),"-")</f>
        <v>-</v>
      </c>
      <c r="DQ77" s="28" t="str">
        <f>IFERROR(IF($E77=1,RANK(CK77,CK:CK,1)+COUNTIF(CK$4:CK77,CK77)-1,"-"),"-")</f>
        <v>-</v>
      </c>
      <c r="DR77" s="28" t="str">
        <f>IFERROR(IF($E77=1,RANK(CL77,CL:CL,1)+COUNTIF(CL$4:CL77,CL77)-1,"-"),"-")</f>
        <v>-</v>
      </c>
      <c r="DS77" s="28" t="str">
        <f>IFERROR(IF($E77=1,RANK(CM77,CM:CM,1)+COUNTIF(CM$4:CM77,CM77)-1,"-"),"-")</f>
        <v>-</v>
      </c>
      <c r="DT77" s="28" t="str">
        <f>IFERROR(IF($E77=1,RANK(CN77,CN:CN,1)+COUNTIF(CN$4:CN77,CN77)-1,"-"),"-")</f>
        <v>-</v>
      </c>
      <c r="DU77">
        <f>DU76-1</f>
        <v>99</v>
      </c>
      <c r="DV77" s="34">
        <f>DV76+1</f>
        <v>2</v>
      </c>
      <c r="DW77" s="33" t="str">
        <f>IFERROR(INDEX($A:$DD,IF($EI$4="Entrants",MATCH($DU77,$CV:$CV,0),MATCH($DU77,$DC:$DC,0)),11),"")</f>
        <v>LIMOGES BENEDICTINS</v>
      </c>
      <c r="DX77" s="31">
        <f>IFERROR(INDEX($A:$DD,IF($EI$4="Entrants",MATCH($DU77,$CV:$CV,0),MATCH($DU77,$DC:$DC,0)),IF($EI$4="Entrants",68,25)),"")</f>
        <v>8.11</v>
      </c>
      <c r="DY77">
        <f>DY76-1</f>
        <v>98</v>
      </c>
      <c r="DZ77" s="34">
        <f>MAX(DZ76+1,0)</f>
        <v>2</v>
      </c>
      <c r="EA77" s="33" t="str">
        <f>IFERROR(INDEX($A:$DT,IF($EI$4="Entrants",MATCH($DY77,$DL:$DL,0),MATCH($DY77,$DS:$DS,0)),11),"")</f>
        <v>CARCASSONNE</v>
      </c>
      <c r="EB77" s="61">
        <f t="shared" ref="EB77:EB80" si="31">IFERROR(INDEX($A:$DT,IF($EI$4="Entrants",MATCH($DY77,$DL:$DL,0),MATCH($DY77,$DS:$DS,0)),IF($EI$4="Entrants",84,55)),"")</f>
        <v>1.08</v>
      </c>
      <c r="EC77" s="32">
        <f>IFERROR(INDEX($A:$DT,IF($EI$4="Entrants",MATCH($DY77,$DL:$DL,0),MATCH($DY77,$DS:$DS,0)),IF($EI$4="Entrants",68,25)),"")</f>
        <v>6.39</v>
      </c>
      <c r="ED77" s="31" t="str">
        <f>IFERROR(IF(EB77&gt;0,"+"&amp;ROUND(EB77,2),ROUND(EB77,2)),"")</f>
        <v>+1,08</v>
      </c>
      <c r="EU77">
        <v>8.07</v>
      </c>
      <c r="EV77">
        <v>8.59</v>
      </c>
      <c r="EW77">
        <v>8.91</v>
      </c>
      <c r="EX77">
        <v>8.06</v>
      </c>
      <c r="EY77">
        <v>7.78</v>
      </c>
      <c r="EZ77">
        <v>8.36</v>
      </c>
      <c r="FA77">
        <v>7.16</v>
      </c>
      <c r="FB77">
        <v>7.29</v>
      </c>
      <c r="FK77">
        <v>7.66</v>
      </c>
      <c r="FL77">
        <v>8.4</v>
      </c>
      <c r="FM77">
        <v>9.0399999999999991</v>
      </c>
      <c r="FN77">
        <v>7.51</v>
      </c>
      <c r="FO77">
        <v>7.15</v>
      </c>
      <c r="FP77">
        <v>8.34</v>
      </c>
      <c r="FQ77">
        <v>5.95</v>
      </c>
      <c r="FR77">
        <v>6.31</v>
      </c>
    </row>
    <row r="78" spans="1:174" ht="19.5" x14ac:dyDescent="0.35">
      <c r="A78" s="9">
        <f t="shared" si="21"/>
        <v>1</v>
      </c>
      <c r="B78" s="9">
        <f t="shared" si="22"/>
        <v>1</v>
      </c>
      <c r="C78" s="9" t="str">
        <f t="shared" si="29"/>
        <v/>
      </c>
      <c r="D78" s="9">
        <f t="shared" si="23"/>
        <v>1</v>
      </c>
      <c r="E78" s="9">
        <f t="shared" si="24"/>
        <v>0</v>
      </c>
      <c r="F78" s="68" t="s">
        <v>80</v>
      </c>
      <c r="G78" s="68" t="s">
        <v>97</v>
      </c>
      <c r="H78" s="66" t="s">
        <v>82</v>
      </c>
      <c r="I78" s="66" t="s">
        <v>120</v>
      </c>
      <c r="J78" s="66">
        <v>751404</v>
      </c>
      <c r="K78" s="66" t="s">
        <v>167</v>
      </c>
      <c r="L78" s="66" t="s">
        <v>46</v>
      </c>
      <c r="M78" s="66" t="s">
        <v>47</v>
      </c>
      <c r="N78" s="63">
        <v>7.9</v>
      </c>
      <c r="O78" s="57">
        <v>8.25</v>
      </c>
      <c r="P78" s="58">
        <v>9.0500000000000007</v>
      </c>
      <c r="Q78" s="57">
        <v>8.4</v>
      </c>
      <c r="R78" s="57">
        <v>8.33</v>
      </c>
      <c r="S78" s="63">
        <v>7.43</v>
      </c>
      <c r="T78" s="49">
        <v>6.02</v>
      </c>
      <c r="U78" s="49">
        <v>7.33</v>
      </c>
      <c r="V78" s="30"/>
      <c r="AD78" s="59" t="s">
        <v>84</v>
      </c>
      <c r="AE78" s="59" t="s">
        <v>84</v>
      </c>
      <c r="AF78" s="59" t="s">
        <v>84</v>
      </c>
      <c r="AG78" s="59" t="s">
        <v>84</v>
      </c>
      <c r="AH78" s="59" t="s">
        <v>84</v>
      </c>
      <c r="AI78" s="59" t="s">
        <v>84</v>
      </c>
      <c r="AJ78" s="74" t="s">
        <v>84</v>
      </c>
      <c r="AK78" s="74" t="s">
        <v>84</v>
      </c>
      <c r="AL78" s="30"/>
      <c r="AT78" s="29" t="str">
        <f t="shared" si="25"/>
        <v>-</v>
      </c>
      <c r="AU78" s="29" t="str">
        <f t="shared" si="25"/>
        <v>-</v>
      </c>
      <c r="AV78" s="29" t="str">
        <f t="shared" si="25"/>
        <v>-</v>
      </c>
      <c r="AW78" s="29" t="str">
        <f t="shared" si="25"/>
        <v>-</v>
      </c>
      <c r="AX78" s="29" t="str">
        <f t="shared" si="25"/>
        <v>-</v>
      </c>
      <c r="AY78" s="29" t="str">
        <f t="shared" si="25"/>
        <v>-</v>
      </c>
      <c r="AZ78" s="29" t="str">
        <f t="shared" si="25"/>
        <v>-</v>
      </c>
      <c r="BA78" s="29" t="str">
        <f t="shared" si="15"/>
        <v>-</v>
      </c>
      <c r="BB78" s="30"/>
      <c r="BJ78" s="29" t="str">
        <f t="shared" si="30"/>
        <v>-</v>
      </c>
      <c r="BK78" s="29" t="str">
        <f t="shared" si="30"/>
        <v>-</v>
      </c>
      <c r="BL78" s="29" t="str">
        <f t="shared" si="30"/>
        <v>-</v>
      </c>
      <c r="BM78" s="29" t="str">
        <f t="shared" si="30"/>
        <v>-</v>
      </c>
      <c r="BN78" s="29" t="str">
        <f t="shared" si="30"/>
        <v>-</v>
      </c>
      <c r="BO78" s="29" t="str">
        <f t="shared" si="26"/>
        <v>-</v>
      </c>
      <c r="BP78" s="29" t="str">
        <f t="shared" si="27"/>
        <v>-</v>
      </c>
      <c r="BQ78" s="29" t="str">
        <f t="shared" si="27"/>
        <v>-</v>
      </c>
      <c r="BR78" s="30"/>
      <c r="BZ78" s="29" t="str">
        <f t="shared" si="28"/>
        <v>-</v>
      </c>
      <c r="CA78" s="29" t="str">
        <f t="shared" si="28"/>
        <v>-</v>
      </c>
      <c r="CB78" s="29" t="str">
        <f t="shared" si="28"/>
        <v>-</v>
      </c>
      <c r="CC78" s="29" t="str">
        <f t="shared" si="28"/>
        <v>-</v>
      </c>
      <c r="CD78" s="29" t="str">
        <f t="shared" si="28"/>
        <v>-</v>
      </c>
      <c r="CE78" s="29" t="str">
        <f t="shared" si="28"/>
        <v>-</v>
      </c>
      <c r="CF78" s="29" t="str">
        <f t="shared" si="28"/>
        <v>-</v>
      </c>
      <c r="CG78" s="29" t="str">
        <f t="shared" si="16"/>
        <v>-</v>
      </c>
      <c r="CH78" s="30"/>
      <c r="CP78" s="28" t="str">
        <f>IFERROR(IF($E78=1,RANK(BJ78,BJ:BJ,1)+COUNTIF(BJ$4:BJ78,BJ78)-1,"-"),"-")</f>
        <v>-</v>
      </c>
      <c r="CQ78" s="28" t="str">
        <f>IFERROR(IF($E78=1,RANK(BK78,BK:BK,1)+COUNTIF(BK$4:BK78,BK78)-1,"-"),"-")</f>
        <v>-</v>
      </c>
      <c r="CR78" s="28" t="str">
        <f>IFERROR(IF($E78=1,RANK(BL78,BL:BL,1)+COUNTIF(BL$4:BL78,BL78)-1,"-"),"-")</f>
        <v>-</v>
      </c>
      <c r="CS78" s="28" t="str">
        <f>IFERROR(IF($E78=1,RANK(BM78,BM:BM,1)+COUNTIF(BM$4:BM78,BM78)-1,"-"),"-")</f>
        <v>-</v>
      </c>
      <c r="CT78" s="28" t="str">
        <f>IFERROR(IF($E78=1,RANK(BN78,BN:BN,1)+COUNTIF(BN$4:BN78,BN78)-1,"-"),"-")</f>
        <v>-</v>
      </c>
      <c r="CU78" s="28" t="str">
        <f>IFERROR(IF($E78=1,RANK(BO78,BO:BO,1)+COUNTIF(BO$4:BO78,BO78)-1,"-"),"-")</f>
        <v>-</v>
      </c>
      <c r="CV78" s="28" t="str">
        <f>IFERROR(IF($E78=1,RANK(BP78,BP:BP,1)+COUNTIF(BP$4:BP78,BP78)-1,"-"),"-")</f>
        <v>-</v>
      </c>
      <c r="CW78" s="28" t="str">
        <f>IFERROR(IF($E78=1,RANK(BQ78,BQ:BQ,1)+COUNTIF(BQ$4:BQ78,BQ78)-1,"-"),"-")</f>
        <v>-</v>
      </c>
      <c r="CX78" s="30"/>
      <c r="DF78" s="28" t="str">
        <f>IFERROR(IF($E78=1,RANK(BZ78,BZ:BZ,1)+COUNTIF(BZ$3:BZ77,BZ78),"-"),"-")</f>
        <v>-</v>
      </c>
      <c r="DG78" s="28" t="str">
        <f>IFERROR(IF($E78=1,RANK(CA78,CA:CA,1)+COUNTIF(CA$3:CA77,CA78),"-"),"-")</f>
        <v>-</v>
      </c>
      <c r="DH78" s="28" t="str">
        <f>IFERROR(IF($E78=1,RANK(CB78,CB:CB,1)+COUNTIF(CB$3:CB77,CB78),"-"),"-")</f>
        <v>-</v>
      </c>
      <c r="DI78" s="28" t="str">
        <f>IFERROR(IF($E78=1,RANK(CC78,CC:CC,1)+COUNTIF(CC$3:CC77,CC78),"-"),"-")</f>
        <v>-</v>
      </c>
      <c r="DJ78" s="28" t="str">
        <f>IFERROR(IF($E78=1,RANK(CD78,CD:CD,1)+COUNTIF(CD$3:CD77,CD78),"-"),"-")</f>
        <v>-</v>
      </c>
      <c r="DK78" s="28" t="str">
        <f>IFERROR(IF($E78=1,RANK(CE78,CE:CE,1)+COUNTIF(CE$3:CE77,CE78),"-"),"-")</f>
        <v>-</v>
      </c>
      <c r="DL78" s="28" t="str">
        <f>IFERROR(IF($E78=1,RANK(CF78,CF:CF,1)+COUNTIF(CF$3:CF77,CF78),"-"),"-")</f>
        <v>-</v>
      </c>
      <c r="DM78" s="28" t="str">
        <f>IFERROR(IF($E78=1,RANK(CG78,CG:CG,1)+COUNTIF(CG$3:CG77,CG78),"-"),"-")</f>
        <v>-</v>
      </c>
      <c r="DN78" s="6"/>
      <c r="DO78" s="28" t="str">
        <f>IFERROR(IF($E78=1,RANK(CI78,CI:CI,1)+COUNTIF(CI$4:CI78,CI78)-1,"-"),"-")</f>
        <v>-</v>
      </c>
      <c r="DP78" s="28" t="str">
        <f>IFERROR(IF($E78=1,RANK(CJ78,CJ:CJ,1)+COUNTIF(CJ$4:CJ78,CJ78)-1,"-"),"-")</f>
        <v>-</v>
      </c>
      <c r="DQ78" s="28" t="str">
        <f>IFERROR(IF($E78=1,RANK(CK78,CK:CK,1)+COUNTIF(CK$4:CK78,CK78)-1,"-"),"-")</f>
        <v>-</v>
      </c>
      <c r="DR78" s="28" t="str">
        <f>IFERROR(IF($E78=1,RANK(CL78,CL:CL,1)+COUNTIF(CL$4:CL78,CL78)-1,"-"),"-")</f>
        <v>-</v>
      </c>
      <c r="DS78" s="28" t="str">
        <f>IFERROR(IF($E78=1,RANK(CM78,CM:CM,1)+COUNTIF(CM$4:CM78,CM78)-1,"-"),"-")</f>
        <v>-</v>
      </c>
      <c r="DT78" s="28" t="str">
        <f>IFERROR(IF($E78=1,RANK(CN78,CN:CN,1)+COUNTIF(CN$4:CN78,CN78)-1,"-"),"-")</f>
        <v>-</v>
      </c>
      <c r="DU78">
        <f>DU77-1</f>
        <v>98</v>
      </c>
      <c r="DV78" s="34">
        <f>DV77+1</f>
        <v>3</v>
      </c>
      <c r="DW78" s="33" t="str">
        <f>IFERROR(INDEX($A:$DD,IF($EI$4="Entrants",MATCH($DU78,$CV:$CV,0),MATCH($DU78,$DC:$DC,0)),11),"")</f>
        <v>ANGOULEME</v>
      </c>
      <c r="DX78" s="31">
        <f>IFERROR(INDEX($A:$DD,IF($EI$4="Entrants",MATCH($DU78,$CV:$CV,0),MATCH($DU78,$DC:$DC,0)),IF($EI$4="Entrants",68,25)),"")</f>
        <v>7.99</v>
      </c>
      <c r="DY78">
        <f>DY77-1</f>
        <v>97</v>
      </c>
      <c r="DZ78" s="34">
        <f>MAX(DZ77+1,0)</f>
        <v>3</v>
      </c>
      <c r="EA78" s="33" t="str">
        <f>IFERROR(INDEX($A:$DT,IF($EI$4="Entrants",MATCH($DY78,$DL:$DL,0),MATCH($DY78,$DS:$DS,0)),11),"")</f>
        <v>CHAMPAGNE ARDENNE</v>
      </c>
      <c r="EB78" s="61">
        <f t="shared" si="31"/>
        <v>0.76</v>
      </c>
      <c r="EC78" s="32">
        <f>IFERROR(INDEX($A:$DT,IF($EI$4="Entrants",MATCH($DY78,$DL:$DL,0),MATCH($DY78,$DS:$DS,0)),IF($EI$4="Entrants",68,25)),"")</f>
        <v>6.71</v>
      </c>
      <c r="ED78" s="31" t="str">
        <f>IFERROR(IF(EB78&gt;0,"+"&amp;ROUND(EB78,2),ROUND(EB78,2)),"")</f>
        <v>+0,76</v>
      </c>
      <c r="EU78">
        <v>7.8</v>
      </c>
      <c r="EV78">
        <v>8.5500000000000007</v>
      </c>
      <c r="EW78">
        <v>8.9</v>
      </c>
      <c r="EX78">
        <v>7.36</v>
      </c>
      <c r="EY78">
        <v>7.37</v>
      </c>
      <c r="EZ78">
        <v>7.55</v>
      </c>
      <c r="FA78">
        <v>6.55</v>
      </c>
      <c r="FB78">
        <v>6.53</v>
      </c>
      <c r="FK78">
        <v>7.76</v>
      </c>
      <c r="FL78">
        <v>8.59</v>
      </c>
      <c r="FM78">
        <v>9.01</v>
      </c>
      <c r="FN78">
        <v>7.92</v>
      </c>
      <c r="FO78">
        <v>7.58</v>
      </c>
      <c r="FP78">
        <v>7.68</v>
      </c>
      <c r="FQ78">
        <v>7.05</v>
      </c>
      <c r="FR78">
        <v>7.17</v>
      </c>
    </row>
    <row r="79" spans="1:174" ht="19.5" x14ac:dyDescent="0.35">
      <c r="A79" s="9">
        <f t="shared" si="21"/>
        <v>1</v>
      </c>
      <c r="B79" s="9">
        <f t="shared" si="22"/>
        <v>1</v>
      </c>
      <c r="C79" s="9">
        <f t="shared" si="29"/>
        <v>1</v>
      </c>
      <c r="D79" s="9">
        <f t="shared" si="23"/>
        <v>1</v>
      </c>
      <c r="E79" s="9">
        <f t="shared" si="24"/>
        <v>1</v>
      </c>
      <c r="F79" s="68" t="s">
        <v>80</v>
      </c>
      <c r="G79" s="68" t="s">
        <v>99</v>
      </c>
      <c r="H79" s="7">
        <v>1</v>
      </c>
      <c r="I79" s="66" t="s">
        <v>78</v>
      </c>
      <c r="J79" s="66">
        <v>757674</v>
      </c>
      <c r="K79" s="66" t="s">
        <v>168</v>
      </c>
      <c r="L79" s="66" t="s">
        <v>46</v>
      </c>
      <c r="M79" s="66" t="s">
        <v>47</v>
      </c>
      <c r="N79" s="63">
        <v>7.74</v>
      </c>
      <c r="O79" s="57">
        <v>8.27</v>
      </c>
      <c r="P79" s="57">
        <v>8.82</v>
      </c>
      <c r="Q79" s="57">
        <v>8.11</v>
      </c>
      <c r="R79" s="57">
        <v>8.0299999999999994</v>
      </c>
      <c r="S79" s="63">
        <v>7.65</v>
      </c>
      <c r="T79" s="15">
        <v>5.98</v>
      </c>
      <c r="U79" s="49">
        <v>6.98</v>
      </c>
      <c r="V79" s="30"/>
      <c r="AD79" s="63">
        <v>7.79</v>
      </c>
      <c r="AE79" s="69">
        <v>8.15</v>
      </c>
      <c r="AF79" s="69">
        <v>8.85</v>
      </c>
      <c r="AG79" s="69">
        <v>8.2100000000000009</v>
      </c>
      <c r="AH79" s="69">
        <v>8.11</v>
      </c>
      <c r="AI79" s="63">
        <v>7.47</v>
      </c>
      <c r="AJ79" s="49">
        <v>6.32</v>
      </c>
      <c r="AK79" s="49">
        <v>6.63</v>
      </c>
      <c r="AL79" s="30"/>
      <c r="AT79" s="29">
        <f t="shared" si="25"/>
        <v>-0.05</v>
      </c>
      <c r="AU79" s="29">
        <f t="shared" si="25"/>
        <v>0.12</v>
      </c>
      <c r="AV79" s="29">
        <f t="shared" si="25"/>
        <v>-0.03</v>
      </c>
      <c r="AW79" s="29">
        <f t="shared" si="25"/>
        <v>-0.1</v>
      </c>
      <c r="AX79" s="29">
        <f t="shared" si="25"/>
        <v>-0.08</v>
      </c>
      <c r="AY79" s="29">
        <f t="shared" si="25"/>
        <v>0.18</v>
      </c>
      <c r="AZ79" s="29">
        <f t="shared" si="25"/>
        <v>-0.34</v>
      </c>
      <c r="BA79" s="29">
        <f t="shared" si="15"/>
        <v>0.35</v>
      </c>
      <c r="BB79" s="30"/>
      <c r="BJ79" s="29">
        <f t="shared" si="30"/>
        <v>7.74</v>
      </c>
      <c r="BK79" s="29">
        <f t="shared" si="30"/>
        <v>8.27</v>
      </c>
      <c r="BL79" s="29">
        <f t="shared" si="30"/>
        <v>8.82</v>
      </c>
      <c r="BM79" s="29">
        <f t="shared" si="30"/>
        <v>8.11</v>
      </c>
      <c r="BN79" s="29">
        <f t="shared" si="30"/>
        <v>8.0299999999999994</v>
      </c>
      <c r="BO79" s="29">
        <f t="shared" si="26"/>
        <v>7.65</v>
      </c>
      <c r="BP79" s="29">
        <f t="shared" si="27"/>
        <v>5.98</v>
      </c>
      <c r="BQ79" s="29">
        <f t="shared" si="27"/>
        <v>6.98</v>
      </c>
      <c r="BR79" s="30"/>
      <c r="BZ79" s="29">
        <f t="shared" si="28"/>
        <v>-0.05</v>
      </c>
      <c r="CA79" s="29">
        <f t="shared" si="28"/>
        <v>0.12</v>
      </c>
      <c r="CB79" s="29">
        <f t="shared" si="28"/>
        <v>-0.03</v>
      </c>
      <c r="CC79" s="29">
        <f t="shared" si="28"/>
        <v>-0.1</v>
      </c>
      <c r="CD79" s="29">
        <f t="shared" si="28"/>
        <v>-0.08</v>
      </c>
      <c r="CE79" s="29">
        <f t="shared" si="28"/>
        <v>0.18</v>
      </c>
      <c r="CF79" s="29">
        <f t="shared" si="28"/>
        <v>-0.34</v>
      </c>
      <c r="CG79" s="29">
        <f t="shared" si="16"/>
        <v>0.35</v>
      </c>
      <c r="CH79" s="30"/>
      <c r="CP79" s="28">
        <f>IFERROR(IF($E79=1,RANK(BJ79,BJ:BJ,1)+COUNTIF(BJ$4:BJ79,BJ79)-1,"-"),"-")</f>
        <v>34</v>
      </c>
      <c r="CQ79" s="28">
        <f>IFERROR(IF($E79=1,RANK(BK79,BK:BK,1)+COUNTIF(BK$4:BK79,BK79)-1,"-"),"-")</f>
        <v>25</v>
      </c>
      <c r="CR79" s="28">
        <f>IFERROR(IF($E79=1,RANK(BL79,BL:BL,1)+COUNTIF(BL$4:BL79,BL79)-1,"-"),"-")</f>
        <v>54</v>
      </c>
      <c r="CS79" s="28">
        <f>IFERROR(IF($E79=1,RANK(BM79,BM:BM,1)+COUNTIF(BM$4:BM79,BM79)-1,"-"),"-")</f>
        <v>30</v>
      </c>
      <c r="CT79" s="28">
        <f>IFERROR(IF($E79=1,RANK(BN79,BN:BN,1)+COUNTIF(BN$4:BN79,BN79)-1,"-"),"-")</f>
        <v>46</v>
      </c>
      <c r="CU79" s="28">
        <f>IFERROR(IF($E79=1,RANK(BO79,BO:BO,1)+COUNTIF(BO$4:BO79,BO79)-1,"-"),"-")</f>
        <v>57</v>
      </c>
      <c r="CV79" s="28">
        <f>IFERROR(IF($E79=1,RANK(BP79,BP:BP,1)+COUNTIF(BP$4:BP79,BP79)-1,"-"),"-")</f>
        <v>16</v>
      </c>
      <c r="CW79" s="28">
        <f>IFERROR(IF($E79=1,RANK(BQ79,BQ:BQ,1)+COUNTIF(BQ$4:BQ79,BQ79)-1,"-"),"-")</f>
        <v>35</v>
      </c>
      <c r="CX79" s="30"/>
      <c r="DF79" s="28">
        <f>IFERROR(IF($E79=1,RANK(BZ79,BZ:BZ,1)+COUNTIF(BZ$3:BZ78,BZ79),"-"),"-")</f>
        <v>36</v>
      </c>
      <c r="DG79" s="28">
        <f>IFERROR(IF($E79=1,RANK(CA79,CA:CA,1)+COUNTIF(CA$3:CA78,CA79),"-"),"-")</f>
        <v>51</v>
      </c>
      <c r="DH79" s="28">
        <f>IFERROR(IF($E79=1,RANK(CB79,CB:CB,1)+COUNTIF(CB$3:CB78,CB79),"-"),"-")</f>
        <v>34</v>
      </c>
      <c r="DI79" s="28">
        <f>IFERROR(IF($E79=1,RANK(CC79,CC:CC,1)+COUNTIF(CC$3:CC78,CC79),"-"),"-")</f>
        <v>27</v>
      </c>
      <c r="DJ79" s="28">
        <f>IFERROR(IF($E79=1,RANK(CD79,CD:CD,1)+COUNTIF(CD$3:CD78,CD79),"-"),"-")</f>
        <v>25</v>
      </c>
      <c r="DK79" s="28">
        <f>IFERROR(IF($E79=1,RANK(CE79,CE:CE,1)+COUNTIF(CE$3:CE78,CE79),"-"),"-")</f>
        <v>56</v>
      </c>
      <c r="DL79" s="28">
        <f>IFERROR(IF($E79=1,RANK(CF79,CF:CF,1)+COUNTIF(CF$3:CF78,CF79),"-"),"-")</f>
        <v>13</v>
      </c>
      <c r="DM79" s="28">
        <f>IFERROR(IF($E79=1,RANK(CG79,CG:CG,1)+COUNTIF(CG$3:CG78,CG79),"-"),"-")</f>
        <v>70</v>
      </c>
      <c r="DN79" s="6"/>
      <c r="DO79" s="28" t="str">
        <f>IFERROR(IF($E79=1,RANK(CI79,CI:CI,1)+COUNTIF(CI$4:CI79,CI79)-1,"-"),"-")</f>
        <v>-</v>
      </c>
      <c r="DP79" s="28" t="str">
        <f>IFERROR(IF($E79=1,RANK(CJ79,CJ:CJ,1)+COUNTIF(CJ$4:CJ79,CJ79)-1,"-"),"-")</f>
        <v>-</v>
      </c>
      <c r="DQ79" s="28" t="str">
        <f>IFERROR(IF($E79=1,RANK(CK79,CK:CK,1)+COUNTIF(CK$4:CK79,CK79)-1,"-"),"-")</f>
        <v>-</v>
      </c>
      <c r="DR79" s="28" t="str">
        <f>IFERROR(IF($E79=1,RANK(CL79,CL:CL,1)+COUNTIF(CL$4:CL79,CL79)-1,"-"),"-")</f>
        <v>-</v>
      </c>
      <c r="DS79" s="28" t="str">
        <f>IFERROR(IF($E79=1,RANK(CM79,CM:CM,1)+COUNTIF(CM$4:CM79,CM79)-1,"-"),"-")</f>
        <v>-</v>
      </c>
      <c r="DT79" s="28" t="str">
        <f>IFERROR(IF($E79=1,RANK(CN79,CN:CN,1)+COUNTIF(CN$4:CN79,CN79)-1,"-"),"-")</f>
        <v>-</v>
      </c>
      <c r="DU79">
        <f>DU78-1</f>
        <v>97</v>
      </c>
      <c r="DV79" s="34">
        <f>DV78+1</f>
        <v>4</v>
      </c>
      <c r="DW79" s="33" t="str">
        <f>IFERROR(INDEX($A:$DD,IF($EI$4="Entrants",MATCH($DU79,$CV:$CV,0),MATCH($DU79,$DC:$DC,0)),11),"")</f>
        <v>TOURS</v>
      </c>
      <c r="DX79" s="31">
        <f>IFERROR(INDEX($A:$DD,IF($EI$4="Entrants",MATCH($DU79,$CV:$CV,0),MATCH($DU79,$DC:$DC,0)),IF($EI$4="Entrants",68,25)),"")</f>
        <v>7.76</v>
      </c>
      <c r="DY79">
        <f>DY78-1</f>
        <v>96</v>
      </c>
      <c r="DZ79" s="34">
        <f>MAX(DZ78+1,0)</f>
        <v>4</v>
      </c>
      <c r="EA79" s="33" t="str">
        <f>IFERROR(INDEX($A:$DT,IF($EI$4="Entrants",MATCH($DY79,$DL:$DL,0),MATCH($DY79,$DS:$DS,0)),11),"")</f>
        <v>LONGUEAU</v>
      </c>
      <c r="EB79" s="61">
        <f t="shared" si="31"/>
        <v>0.72</v>
      </c>
      <c r="EC79" s="32">
        <f>IFERROR(INDEX($A:$DT,IF($EI$4="Entrants",MATCH($DY79,$DL:$DL,0),MATCH($DY79,$DS:$DS,0)),IF($EI$4="Entrants",68,25)),"")</f>
        <v>5.93</v>
      </c>
      <c r="ED79" s="31" t="str">
        <f>IFERROR(IF(EB79&gt;0,"+"&amp;ROUND(EB79,2),ROUND(EB79,2)),"")</f>
        <v>+0,72</v>
      </c>
      <c r="EU79">
        <v>8.0299999999999994</v>
      </c>
      <c r="EV79">
        <v>9.4700000000000006</v>
      </c>
      <c r="EW79">
        <v>9.5500000000000007</v>
      </c>
      <c r="EX79">
        <v>9.27</v>
      </c>
      <c r="EY79">
        <v>8.69</v>
      </c>
      <c r="EZ79">
        <v>8.3800000000000008</v>
      </c>
      <c r="FA79">
        <v>6.64</v>
      </c>
      <c r="FB79">
        <v>6.77</v>
      </c>
      <c r="FK79">
        <v>8.11</v>
      </c>
      <c r="FL79">
        <v>9.3000000000000007</v>
      </c>
      <c r="FM79">
        <v>9.18</v>
      </c>
      <c r="FN79">
        <v>9.09</v>
      </c>
      <c r="FO79">
        <v>8.2899999999999991</v>
      </c>
      <c r="FP79">
        <v>7.38</v>
      </c>
      <c r="FQ79">
        <v>6.06</v>
      </c>
      <c r="FR79">
        <v>6.76</v>
      </c>
    </row>
    <row r="80" spans="1:174" ht="19.5" x14ac:dyDescent="0.35">
      <c r="A80" s="9">
        <f t="shared" si="21"/>
        <v>1</v>
      </c>
      <c r="B80" s="9">
        <f t="shared" si="22"/>
        <v>1</v>
      </c>
      <c r="C80" s="9">
        <f t="shared" si="29"/>
        <v>1</v>
      </c>
      <c r="D80" s="9">
        <f t="shared" si="23"/>
        <v>1</v>
      </c>
      <c r="E80" s="9">
        <f t="shared" si="24"/>
        <v>1</v>
      </c>
      <c r="F80" s="68" t="s">
        <v>80</v>
      </c>
      <c r="G80" s="68" t="s">
        <v>97</v>
      </c>
      <c r="H80" s="7">
        <v>1</v>
      </c>
      <c r="I80" s="66" t="s">
        <v>44</v>
      </c>
      <c r="J80" s="66">
        <v>318964</v>
      </c>
      <c r="K80" s="66" t="s">
        <v>169</v>
      </c>
      <c r="L80" s="66" t="s">
        <v>46</v>
      </c>
      <c r="M80" s="66" t="s">
        <v>47</v>
      </c>
      <c r="N80" s="54">
        <v>8.27</v>
      </c>
      <c r="O80" s="54">
        <v>8.67</v>
      </c>
      <c r="P80" s="54">
        <v>8.77</v>
      </c>
      <c r="Q80" s="54">
        <v>8.86</v>
      </c>
      <c r="R80" s="54">
        <v>8.44</v>
      </c>
      <c r="S80" s="65">
        <v>7.83</v>
      </c>
      <c r="T80" s="50">
        <v>7.36</v>
      </c>
      <c r="U80" s="50">
        <v>7.46</v>
      </c>
      <c r="V80" s="30"/>
      <c r="AD80" s="70">
        <v>8.19</v>
      </c>
      <c r="AE80" s="70">
        <v>8.43</v>
      </c>
      <c r="AF80" s="70">
        <v>8.58</v>
      </c>
      <c r="AG80" s="70">
        <v>8.8000000000000007</v>
      </c>
      <c r="AH80" s="70">
        <v>8.34</v>
      </c>
      <c r="AI80" s="65">
        <v>7.76</v>
      </c>
      <c r="AJ80" s="50">
        <v>7.4</v>
      </c>
      <c r="AK80" s="50">
        <v>7.47</v>
      </c>
      <c r="AL80" s="30"/>
      <c r="AT80" s="29">
        <f t="shared" si="25"/>
        <v>0.08</v>
      </c>
      <c r="AU80" s="29">
        <f t="shared" si="25"/>
        <v>0.24</v>
      </c>
      <c r="AV80" s="29">
        <f t="shared" si="25"/>
        <v>0.19</v>
      </c>
      <c r="AW80" s="29">
        <f t="shared" si="25"/>
        <v>0.06</v>
      </c>
      <c r="AX80" s="29">
        <f t="shared" si="25"/>
        <v>0.1</v>
      </c>
      <c r="AY80" s="29">
        <f t="shared" si="25"/>
        <v>7.0000000000000007E-2</v>
      </c>
      <c r="AZ80" s="29">
        <f t="shared" si="25"/>
        <v>-0.04</v>
      </c>
      <c r="BA80" s="29">
        <f t="shared" si="15"/>
        <v>-0.01</v>
      </c>
      <c r="BB80" s="30"/>
      <c r="BJ80" s="29">
        <f t="shared" si="30"/>
        <v>8.27</v>
      </c>
      <c r="BK80" s="29">
        <f t="shared" si="30"/>
        <v>8.67</v>
      </c>
      <c r="BL80" s="29">
        <f t="shared" si="30"/>
        <v>8.77</v>
      </c>
      <c r="BM80" s="29">
        <f t="shared" si="30"/>
        <v>8.86</v>
      </c>
      <c r="BN80" s="29">
        <f t="shared" si="30"/>
        <v>8.44</v>
      </c>
      <c r="BO80" s="29">
        <f t="shared" si="26"/>
        <v>7.83</v>
      </c>
      <c r="BP80" s="29">
        <f t="shared" si="27"/>
        <v>7.36</v>
      </c>
      <c r="BQ80" s="29">
        <f t="shared" si="27"/>
        <v>7.46</v>
      </c>
      <c r="BR80" s="30"/>
      <c r="BZ80" s="29">
        <f t="shared" si="28"/>
        <v>0.08</v>
      </c>
      <c r="CA80" s="29">
        <f t="shared" si="28"/>
        <v>0.24</v>
      </c>
      <c r="CB80" s="29">
        <f t="shared" si="28"/>
        <v>0.19</v>
      </c>
      <c r="CC80" s="29">
        <f t="shared" si="28"/>
        <v>0.06</v>
      </c>
      <c r="CD80" s="29">
        <f t="shared" si="28"/>
        <v>0.1</v>
      </c>
      <c r="CE80" s="29">
        <f t="shared" si="28"/>
        <v>7.0000000000000007E-2</v>
      </c>
      <c r="CF80" s="29">
        <f t="shared" si="28"/>
        <v>-0.04</v>
      </c>
      <c r="CG80" s="29">
        <f t="shared" si="16"/>
        <v>-0.01</v>
      </c>
      <c r="CH80" s="30"/>
      <c r="CP80" s="28">
        <f>IFERROR(IF($E80=1,RANK(BJ80,BJ:BJ,1)+COUNTIF(BJ$4:BJ80,BJ80)-1,"-"),"-")</f>
        <v>85</v>
      </c>
      <c r="CQ80" s="28">
        <f>IFERROR(IF($E80=1,RANK(BK80,BK:BK,1)+COUNTIF(BK$4:BK80,BK80)-1,"-"),"-")</f>
        <v>79</v>
      </c>
      <c r="CR80" s="28">
        <f>IFERROR(IF($E80=1,RANK(BL80,BL:BL,1)+COUNTIF(BL$4:BL80,BL80)-1,"-"),"-")</f>
        <v>44</v>
      </c>
      <c r="CS80" s="28">
        <f>IFERROR(IF($E80=1,RANK(BM80,BM:BM,1)+COUNTIF(BM$4:BM80,BM80)-1,"-"),"-")</f>
        <v>86</v>
      </c>
      <c r="CT80" s="28">
        <f>IFERROR(IF($E80=1,RANK(BN80,BN:BN,1)+COUNTIF(BN$4:BN80,BN80)-1,"-"),"-")</f>
        <v>91</v>
      </c>
      <c r="CU80" s="28">
        <f>IFERROR(IF($E80=1,RANK(BO80,BO:BO,1)+COUNTIF(BO$4:BO80,BO80)-1,"-"),"-")</f>
        <v>77</v>
      </c>
      <c r="CV80" s="28">
        <f>IFERROR(IF($E80=1,RANK(BP80,BP:BP,1)+COUNTIF(BP$4:BP80,BP80)-1,"-"),"-")</f>
        <v>87</v>
      </c>
      <c r="CW80" s="28">
        <f>IFERROR(IF($E80=1,RANK(BQ80,BQ:BQ,1)+COUNTIF(BQ$4:BQ80,BQ80)-1,"-"),"-")</f>
        <v>64</v>
      </c>
      <c r="CX80" s="30"/>
      <c r="DF80" s="28">
        <f>IFERROR(IF($E80=1,RANK(BZ80,BZ:BZ,1)+COUNTIF(BZ$3:BZ79,BZ80),"-"),"-")</f>
        <v>52</v>
      </c>
      <c r="DG80" s="28">
        <f>IFERROR(IF($E80=1,RANK(CA80,CA:CA,1)+COUNTIF(CA$3:CA79,CA80),"-"),"-")</f>
        <v>74</v>
      </c>
      <c r="DH80" s="28">
        <f>IFERROR(IF($E80=1,RANK(CB80,CB:CB,1)+COUNTIF(CB$3:CB79,CB80),"-"),"-")</f>
        <v>70</v>
      </c>
      <c r="DI80" s="28">
        <f>IFERROR(IF($E80=1,RANK(CC80,CC:CC,1)+COUNTIF(CC$3:CC79,CC80),"-"),"-")</f>
        <v>56</v>
      </c>
      <c r="DJ80" s="28">
        <f>IFERROR(IF($E80=1,RANK(CD80,CD:CD,1)+COUNTIF(CD$3:CD79,CD80),"-"),"-")</f>
        <v>50</v>
      </c>
      <c r="DK80" s="28">
        <f>IFERROR(IF($E80=1,RANK(CE80,CE:CE,1)+COUNTIF(CE$3:CE79,CE80),"-"),"-")</f>
        <v>47</v>
      </c>
      <c r="DL80" s="28">
        <f>IFERROR(IF($E80=1,RANK(CF80,CF:CF,1)+COUNTIF(CF$3:CF79,CF80),"-"),"-")</f>
        <v>37</v>
      </c>
      <c r="DM80" s="28">
        <f>IFERROR(IF($E80=1,RANK(CG80,CG:CG,1)+COUNTIF(CG$3:CG79,CG80),"-"),"-")</f>
        <v>31</v>
      </c>
      <c r="DN80" s="6"/>
      <c r="DO80" s="28" t="str">
        <f>IFERROR(IF($E80=1,RANK(CI80,CI:CI,1)+COUNTIF(CI$4:CI80,CI80)-1,"-"),"-")</f>
        <v>-</v>
      </c>
      <c r="DP80" s="28" t="str">
        <f>IFERROR(IF($E80=1,RANK(CJ80,CJ:CJ,1)+COUNTIF(CJ$4:CJ80,CJ80)-1,"-"),"-")</f>
        <v>-</v>
      </c>
      <c r="DQ80" s="28" t="str">
        <f>IFERROR(IF($E80=1,RANK(CK80,CK:CK,1)+COUNTIF(CK$4:CK80,CK80)-1,"-"),"-")</f>
        <v>-</v>
      </c>
      <c r="DR80" s="28" t="str">
        <f>IFERROR(IF($E80=1,RANK(CL80,CL:CL,1)+COUNTIF(CL$4:CL80,CL80)-1,"-"),"-")</f>
        <v>-</v>
      </c>
      <c r="DS80" s="28" t="str">
        <f>IFERROR(IF($E80=1,RANK(CM80,CM:CM,1)+COUNTIF(CM$4:CM80,CM80)-1,"-"),"-")</f>
        <v>-</v>
      </c>
      <c r="DT80" s="28" t="str">
        <f>IFERROR(IF($E80=1,RANK(CN80,CN:CN,1)+COUNTIF(CN$4:CN80,CN80)-1,"-"),"-")</f>
        <v>-</v>
      </c>
      <c r="DU80">
        <f>DU79-1</f>
        <v>96</v>
      </c>
      <c r="DV80" s="34">
        <f>DV79+1</f>
        <v>5</v>
      </c>
      <c r="DW80" s="33" t="str">
        <f>IFERROR(INDEX($A:$DD,IF($EI$4="Entrants",MATCH($DU80,$CV:$CV,0),MATCH($DU80,$DC:$DC,0)),11),"")</f>
        <v>MONACO</v>
      </c>
      <c r="DX80" s="31">
        <f>IFERROR(INDEX($A:$DD,IF($EI$4="Entrants",MATCH($DU80,$CV:$CV,0),MATCH($DU80,$DC:$DC,0)),IF($EI$4="Entrants",68,25)),"")</f>
        <v>7.7</v>
      </c>
      <c r="DY80">
        <f>DY79-1</f>
        <v>95</v>
      </c>
      <c r="DZ80" s="34">
        <f>MAX(DZ79+1,0)</f>
        <v>5</v>
      </c>
      <c r="EA80" s="33" t="str">
        <f>IFERROR(INDEX($A:$DT,IF($EI$4="Entrants",MATCH($DY80,$DL:$DL,0),MATCH($DY80,$DS:$DS,0)),11),"")</f>
        <v>TOULON</v>
      </c>
      <c r="EB80" s="61">
        <f t="shared" si="31"/>
        <v>0.71</v>
      </c>
      <c r="EC80" s="32">
        <f>IFERROR(INDEX($A:$DT,IF($EI$4="Entrants",MATCH($DY80,$DL:$DL,0),MATCH($DY80,$DS:$DS,0)),IF($EI$4="Entrants",68,25)),"")</f>
        <v>7.12</v>
      </c>
      <c r="ED80" s="31" t="str">
        <f>IFERROR(IF(EB80&gt;0,"+"&amp;ROUND(EB80,2),ROUND(EB80,2)),"")</f>
        <v>+0,71</v>
      </c>
      <c r="EU80">
        <v>8.1999999999999993</v>
      </c>
      <c r="EV80">
        <v>8.32</v>
      </c>
      <c r="EW80">
        <v>8.9499999999999993</v>
      </c>
      <c r="EX80">
        <v>8.68</v>
      </c>
      <c r="EY80">
        <v>8.34</v>
      </c>
      <c r="EZ80">
        <v>8.18</v>
      </c>
      <c r="FA80">
        <v>8.07</v>
      </c>
      <c r="FB80">
        <v>7.15</v>
      </c>
      <c r="FK80">
        <v>8.2899999999999991</v>
      </c>
      <c r="FL80">
        <v>8.2799999999999994</v>
      </c>
      <c r="FM80">
        <v>8.6</v>
      </c>
      <c r="FN80">
        <v>8.35</v>
      </c>
      <c r="FO80">
        <v>7.9</v>
      </c>
      <c r="FP80">
        <v>7.24</v>
      </c>
      <c r="FQ80">
        <v>8.0500000000000007</v>
      </c>
      <c r="FR80">
        <v>6.96</v>
      </c>
    </row>
    <row r="81" spans="1:174" x14ac:dyDescent="0.35">
      <c r="A81" s="9">
        <f t="shared" si="21"/>
        <v>1</v>
      </c>
      <c r="B81" s="9">
        <f t="shared" si="22"/>
        <v>1</v>
      </c>
      <c r="C81" s="9">
        <f t="shared" si="29"/>
        <v>1</v>
      </c>
      <c r="D81" s="9">
        <f t="shared" si="23"/>
        <v>1</v>
      </c>
      <c r="E81" s="9">
        <f t="shared" si="24"/>
        <v>1</v>
      </c>
      <c r="F81" s="68" t="s">
        <v>80</v>
      </c>
      <c r="G81" s="68" t="s">
        <v>164</v>
      </c>
      <c r="H81" s="7">
        <v>1</v>
      </c>
      <c r="I81" s="66" t="s">
        <v>78</v>
      </c>
      <c r="J81" s="66">
        <v>781005</v>
      </c>
      <c r="K81" s="66" t="s">
        <v>170</v>
      </c>
      <c r="L81" s="66" t="s">
        <v>46</v>
      </c>
      <c r="M81" s="66" t="s">
        <v>47</v>
      </c>
      <c r="N81" s="65">
        <v>7.57</v>
      </c>
      <c r="O81" s="54">
        <v>8.32</v>
      </c>
      <c r="P81" s="54">
        <v>8.48</v>
      </c>
      <c r="Q81" s="54">
        <v>8.08</v>
      </c>
      <c r="R81" s="65">
        <v>7.61</v>
      </c>
      <c r="S81" s="65">
        <v>7.84</v>
      </c>
      <c r="T81" s="14">
        <v>5.9</v>
      </c>
      <c r="U81" s="50">
        <v>6.87</v>
      </c>
      <c r="V81" s="30"/>
      <c r="AD81" s="65">
        <v>7.32</v>
      </c>
      <c r="AE81" s="65">
        <v>7.83</v>
      </c>
      <c r="AF81" s="70">
        <v>8.24</v>
      </c>
      <c r="AG81" s="70">
        <v>8.0500000000000007</v>
      </c>
      <c r="AH81" s="65">
        <v>7.47</v>
      </c>
      <c r="AI81" s="65">
        <v>7.29</v>
      </c>
      <c r="AJ81" s="14">
        <v>5.36</v>
      </c>
      <c r="AK81" s="50">
        <v>6.26</v>
      </c>
      <c r="AL81" s="30"/>
      <c r="AT81" s="29">
        <f t="shared" si="25"/>
        <v>0.25</v>
      </c>
      <c r="AU81" s="29">
        <f t="shared" si="25"/>
        <v>0.49</v>
      </c>
      <c r="AV81" s="29">
        <f t="shared" si="25"/>
        <v>0.24</v>
      </c>
      <c r="AW81" s="29">
        <f t="shared" si="25"/>
        <v>0.03</v>
      </c>
      <c r="AX81" s="29">
        <f t="shared" si="25"/>
        <v>0.14000000000000001</v>
      </c>
      <c r="AY81" s="29">
        <f t="shared" si="25"/>
        <v>0.55000000000000004</v>
      </c>
      <c r="AZ81" s="29">
        <f t="shared" si="25"/>
        <v>0.54</v>
      </c>
      <c r="BA81" s="29">
        <f t="shared" si="15"/>
        <v>0.61</v>
      </c>
      <c r="BB81" s="30"/>
      <c r="BJ81" s="29">
        <f t="shared" si="30"/>
        <v>7.57</v>
      </c>
      <c r="BK81" s="29">
        <f t="shared" si="30"/>
        <v>8.32</v>
      </c>
      <c r="BL81" s="29">
        <f t="shared" si="30"/>
        <v>8.48</v>
      </c>
      <c r="BM81" s="29">
        <f t="shared" si="30"/>
        <v>8.08</v>
      </c>
      <c r="BN81" s="29">
        <f t="shared" si="30"/>
        <v>7.61</v>
      </c>
      <c r="BO81" s="29">
        <f t="shared" si="26"/>
        <v>7.84</v>
      </c>
      <c r="BP81" s="29">
        <f t="shared" si="27"/>
        <v>5.9</v>
      </c>
      <c r="BQ81" s="29">
        <f t="shared" si="27"/>
        <v>6.87</v>
      </c>
      <c r="BR81" s="30"/>
      <c r="BZ81" s="29">
        <f t="shared" si="28"/>
        <v>0.25</v>
      </c>
      <c r="CA81" s="29">
        <f t="shared" si="28"/>
        <v>0.49</v>
      </c>
      <c r="CB81" s="29">
        <f t="shared" si="28"/>
        <v>0.24</v>
      </c>
      <c r="CC81" s="29">
        <f t="shared" si="28"/>
        <v>0.03</v>
      </c>
      <c r="CD81" s="29">
        <f t="shared" si="28"/>
        <v>0.14000000000000001</v>
      </c>
      <c r="CE81" s="29">
        <f t="shared" si="28"/>
        <v>0.55000000000000004</v>
      </c>
      <c r="CF81" s="29">
        <f t="shared" si="28"/>
        <v>0.54</v>
      </c>
      <c r="CG81" s="29">
        <f t="shared" si="16"/>
        <v>0.61</v>
      </c>
      <c r="CH81" s="30"/>
      <c r="CP81" s="28">
        <f>IFERROR(IF($E81=1,RANK(BJ81,BJ:BJ,1)+COUNTIF(BJ$4:BJ81,BJ81)-1,"-"),"-")</f>
        <v>19</v>
      </c>
      <c r="CQ81" s="28">
        <f>IFERROR(IF($E81=1,RANK(BK81,BK:BK,1)+COUNTIF(BK$4:BK81,BK81)-1,"-"),"-")</f>
        <v>32</v>
      </c>
      <c r="CR81" s="28">
        <f>IFERROR(IF($E81=1,RANK(BL81,BL:BL,1)+COUNTIF(BL$4:BL81,BL81)-1,"-"),"-")</f>
        <v>15</v>
      </c>
      <c r="CS81" s="28">
        <f>IFERROR(IF($E81=1,RANK(BM81,BM:BM,1)+COUNTIF(BM$4:BM81,BM81)-1,"-"),"-")</f>
        <v>26</v>
      </c>
      <c r="CT81" s="28">
        <f>IFERROR(IF($E81=1,RANK(BN81,BN:BN,1)+COUNTIF(BN$4:BN81,BN81)-1,"-"),"-")</f>
        <v>19</v>
      </c>
      <c r="CU81" s="28">
        <f>IFERROR(IF($E81=1,RANK(BO81,BO:BO,1)+COUNTIF(BO$4:BO81,BO81)-1,"-"),"-")</f>
        <v>79</v>
      </c>
      <c r="CV81" s="28">
        <f>IFERROR(IF($E81=1,RANK(BP81,BP:BP,1)+COUNTIF(BP$4:BP81,BP81)-1,"-"),"-")</f>
        <v>12</v>
      </c>
      <c r="CW81" s="28">
        <f>IFERROR(IF($E81=1,RANK(BQ81,BQ:BQ,1)+COUNTIF(BQ$4:BQ81,BQ81)-1,"-"),"-")</f>
        <v>25</v>
      </c>
      <c r="CX81" s="30"/>
      <c r="DF81" s="28">
        <f>IFERROR(IF($E81=1,RANK(BZ81,BZ:BZ,1)+COUNTIF(BZ$3:BZ80,BZ81),"-"),"-")</f>
        <v>76</v>
      </c>
      <c r="DG81" s="28">
        <f>IFERROR(IF($E81=1,RANK(CA81,CA:CA,1)+COUNTIF(CA$3:CA80,CA81),"-"),"-")</f>
        <v>93</v>
      </c>
      <c r="DH81" s="28">
        <f>IFERROR(IF($E81=1,RANK(CB81,CB:CB,1)+COUNTIF(CB$3:CB80,CB81),"-"),"-")</f>
        <v>74</v>
      </c>
      <c r="DI81" s="28">
        <f>IFERROR(IF($E81=1,RANK(CC81,CC:CC,1)+COUNTIF(CC$3:CC80,CC81),"-"),"-")</f>
        <v>51</v>
      </c>
      <c r="DJ81" s="28">
        <f>IFERROR(IF($E81=1,RANK(CD81,CD:CD,1)+COUNTIF(CD$3:CD80,CD81),"-"),"-")</f>
        <v>57</v>
      </c>
      <c r="DK81" s="28">
        <f>IFERROR(IF($E81=1,RANK(CE81,CE:CE,1)+COUNTIF(CE$3:CE80,CE81),"-"),"-")</f>
        <v>90</v>
      </c>
      <c r="DL81" s="28">
        <f>IFERROR(IF($E81=1,RANK(CF81,CF:CF,1)+COUNTIF(CF$3:CF80,CF81),"-"),"-")</f>
        <v>89</v>
      </c>
      <c r="DM81" s="28">
        <f>IFERROR(IF($E81=1,RANK(CG81,CG:CG,1)+COUNTIF(CG$3:CG80,CG81),"-"),"-")</f>
        <v>87</v>
      </c>
      <c r="DN81" s="6"/>
      <c r="DO81" s="28" t="str">
        <f>IFERROR(IF($E81=1,RANK(CI81,CI:CI,1)+COUNTIF(CI$4:CI81,CI81)-1,"-"),"-")</f>
        <v>-</v>
      </c>
      <c r="DP81" s="28" t="str">
        <f>IFERROR(IF($E81=1,RANK(CJ81,CJ:CJ,1)+COUNTIF(CJ$4:CJ81,CJ81)-1,"-"),"-")</f>
        <v>-</v>
      </c>
      <c r="DQ81" s="28" t="str">
        <f>IFERROR(IF($E81=1,RANK(CK81,CK:CK,1)+COUNTIF(CK$4:CK81,CK81)-1,"-"),"-")</f>
        <v>-</v>
      </c>
      <c r="DR81" s="28" t="str">
        <f>IFERROR(IF($E81=1,RANK(CL81,CL:CL,1)+COUNTIF(CL$4:CL81,CL81)-1,"-"),"-")</f>
        <v>-</v>
      </c>
      <c r="DS81" s="28" t="str">
        <f>IFERROR(IF($E81=1,RANK(CM81,CM:CM,1)+COUNTIF(CM$4:CM81,CM81)-1,"-"),"-")</f>
        <v>-</v>
      </c>
      <c r="DT81" s="28" t="str">
        <f>IFERROR(IF($E81=1,RANK(CN81,CN:CN,1)+COUNTIF(CN$4:CN81,CN81)-1,"-"),"-")</f>
        <v>-</v>
      </c>
      <c r="DW81" s="36" t="s">
        <v>66</v>
      </c>
      <c r="DX81" s="35" t="s">
        <v>39</v>
      </c>
      <c r="EA81" s="36" t="s">
        <v>67</v>
      </c>
      <c r="EB81" s="35" t="s">
        <v>41</v>
      </c>
      <c r="EC81" s="35" t="s">
        <v>39</v>
      </c>
      <c r="ED81" s="35" t="s">
        <v>41</v>
      </c>
      <c r="EU81">
        <v>8.41</v>
      </c>
      <c r="EV81">
        <v>9.25</v>
      </c>
      <c r="EW81">
        <v>8.9499999999999993</v>
      </c>
      <c r="EX81">
        <v>9.41</v>
      </c>
      <c r="EY81">
        <v>8.7899999999999991</v>
      </c>
      <c r="EZ81">
        <v>7.92</v>
      </c>
      <c r="FA81">
        <v>6.76</v>
      </c>
      <c r="FB81">
        <v>7.66</v>
      </c>
      <c r="FK81">
        <v>8.31</v>
      </c>
      <c r="FL81">
        <v>9.1199999999999992</v>
      </c>
      <c r="FM81">
        <v>9.1199999999999992</v>
      </c>
      <c r="FN81">
        <v>8.99</v>
      </c>
      <c r="FO81">
        <v>8.5500000000000007</v>
      </c>
      <c r="FP81" t="s">
        <v>84</v>
      </c>
      <c r="FQ81">
        <v>6.88</v>
      </c>
      <c r="FR81">
        <v>7.84</v>
      </c>
    </row>
    <row r="82" spans="1:174" ht="19.5" x14ac:dyDescent="0.35">
      <c r="A82" s="9">
        <f t="shared" si="21"/>
        <v>1</v>
      </c>
      <c r="B82" s="9">
        <f t="shared" si="22"/>
        <v>1</v>
      </c>
      <c r="C82" s="9">
        <f t="shared" si="29"/>
        <v>1</v>
      </c>
      <c r="D82" s="9">
        <f t="shared" si="23"/>
        <v>1</v>
      </c>
      <c r="E82" s="9">
        <f t="shared" si="24"/>
        <v>1</v>
      </c>
      <c r="F82" s="68" t="s">
        <v>80</v>
      </c>
      <c r="G82" s="68" t="s">
        <v>99</v>
      </c>
      <c r="H82" s="7">
        <v>1</v>
      </c>
      <c r="I82" s="66" t="s">
        <v>78</v>
      </c>
      <c r="J82" s="66">
        <v>757625</v>
      </c>
      <c r="K82" s="66" t="s">
        <v>171</v>
      </c>
      <c r="L82" s="66" t="s">
        <v>46</v>
      </c>
      <c r="M82" s="66" t="s">
        <v>47</v>
      </c>
      <c r="N82" s="65">
        <v>7.53</v>
      </c>
      <c r="O82" s="54">
        <v>8.3000000000000007</v>
      </c>
      <c r="P82" s="54">
        <v>8.82</v>
      </c>
      <c r="Q82" s="65">
        <v>7.7</v>
      </c>
      <c r="R82" s="65">
        <v>7.6</v>
      </c>
      <c r="S82" s="65">
        <v>7.43</v>
      </c>
      <c r="T82" s="50">
        <v>6</v>
      </c>
      <c r="U82" s="50">
        <v>7.06</v>
      </c>
      <c r="V82" s="30"/>
      <c r="AD82" s="65">
        <v>7.64</v>
      </c>
      <c r="AE82" s="65">
        <v>7.86</v>
      </c>
      <c r="AF82" s="70">
        <v>8.83</v>
      </c>
      <c r="AG82" s="65">
        <v>7.85</v>
      </c>
      <c r="AH82" s="65">
        <v>7.96</v>
      </c>
      <c r="AI82" s="65">
        <v>7.37</v>
      </c>
      <c r="AJ82" s="14">
        <v>5.84</v>
      </c>
      <c r="AK82" s="50">
        <v>6.9</v>
      </c>
      <c r="AL82" s="30"/>
      <c r="AT82" s="29">
        <f t="shared" si="25"/>
        <v>-0.11</v>
      </c>
      <c r="AU82" s="29">
        <f t="shared" si="25"/>
        <v>0.44</v>
      </c>
      <c r="AV82" s="29">
        <f t="shared" si="25"/>
        <v>-0.01</v>
      </c>
      <c r="AW82" s="29">
        <f t="shared" si="25"/>
        <v>-0.15</v>
      </c>
      <c r="AX82" s="29">
        <f t="shared" si="25"/>
        <v>-0.36</v>
      </c>
      <c r="AY82" s="29">
        <f t="shared" si="25"/>
        <v>0.06</v>
      </c>
      <c r="AZ82" s="29">
        <f t="shared" si="25"/>
        <v>0.16</v>
      </c>
      <c r="BA82" s="29">
        <f t="shared" si="15"/>
        <v>0.16</v>
      </c>
      <c r="BB82" s="30"/>
      <c r="BJ82" s="29">
        <f t="shared" si="30"/>
        <v>7.53</v>
      </c>
      <c r="BK82" s="29">
        <f t="shared" si="30"/>
        <v>8.3000000000000007</v>
      </c>
      <c r="BL82" s="29">
        <f t="shared" si="30"/>
        <v>8.82</v>
      </c>
      <c r="BM82" s="29">
        <f t="shared" si="30"/>
        <v>7.7</v>
      </c>
      <c r="BN82" s="29">
        <f t="shared" si="30"/>
        <v>7.6</v>
      </c>
      <c r="BO82" s="29">
        <f t="shared" si="26"/>
        <v>7.43</v>
      </c>
      <c r="BP82" s="29">
        <f t="shared" si="27"/>
        <v>6</v>
      </c>
      <c r="BQ82" s="29">
        <f t="shared" si="27"/>
        <v>7.06</v>
      </c>
      <c r="BR82" s="30"/>
      <c r="BZ82" s="29">
        <f t="shared" si="28"/>
        <v>-0.11</v>
      </c>
      <c r="CA82" s="29">
        <f t="shared" si="28"/>
        <v>0.44</v>
      </c>
      <c r="CB82" s="29">
        <f t="shared" si="28"/>
        <v>-0.01</v>
      </c>
      <c r="CC82" s="29">
        <f t="shared" si="28"/>
        <v>-0.15</v>
      </c>
      <c r="CD82" s="29">
        <f t="shared" si="28"/>
        <v>-0.36</v>
      </c>
      <c r="CE82" s="29">
        <f t="shared" si="28"/>
        <v>0.06</v>
      </c>
      <c r="CF82" s="29">
        <f t="shared" si="28"/>
        <v>0.16</v>
      </c>
      <c r="CG82" s="29">
        <f t="shared" si="16"/>
        <v>0.16</v>
      </c>
      <c r="CH82" s="30"/>
      <c r="CP82" s="28">
        <f>IFERROR(IF($E82=1,RANK(BJ82,BJ:BJ,1)+COUNTIF(BJ$4:BJ82,BJ82)-1,"-"),"-")</f>
        <v>17</v>
      </c>
      <c r="CQ82" s="28">
        <f>IFERROR(IF($E82=1,RANK(BK82,BK:BK,1)+COUNTIF(BK$4:BK82,BK82)-1,"-"),"-")</f>
        <v>29</v>
      </c>
      <c r="CR82" s="28">
        <f>IFERROR(IF($E82=1,RANK(BL82,BL:BL,1)+COUNTIF(BL$4:BL82,BL82)-1,"-"),"-")</f>
        <v>55</v>
      </c>
      <c r="CS82" s="28">
        <f>IFERROR(IF($E82=1,RANK(BM82,BM:BM,1)+COUNTIF(BM$4:BM82,BM82)-1,"-"),"-")</f>
        <v>7</v>
      </c>
      <c r="CT82" s="28">
        <f>IFERROR(IF($E82=1,RANK(BN82,BN:BN,1)+COUNTIF(BN$4:BN82,BN82)-1,"-"),"-")</f>
        <v>18</v>
      </c>
      <c r="CU82" s="28">
        <f>IFERROR(IF($E82=1,RANK(BO82,BO:BO,1)+COUNTIF(BO$4:BO82,BO82)-1,"-"),"-")</f>
        <v>30</v>
      </c>
      <c r="CV82" s="28">
        <f>IFERROR(IF($E82=1,RANK(BP82,BP:BP,1)+COUNTIF(BP$4:BP82,BP82)-1,"-"),"-")</f>
        <v>17</v>
      </c>
      <c r="CW82" s="28">
        <f>IFERROR(IF($E82=1,RANK(BQ82,BQ:BQ,1)+COUNTIF(BQ$4:BQ82,BQ82)-1,"-"),"-")</f>
        <v>42</v>
      </c>
      <c r="CX82" s="30"/>
      <c r="DF82" s="28">
        <f>IFERROR(IF($E82=1,RANK(BZ82,BZ:BZ,1)+COUNTIF(BZ$3:BZ81,BZ82),"-"),"-")</f>
        <v>23</v>
      </c>
      <c r="DG82" s="28">
        <f>IFERROR(IF($E82=1,RANK(CA82,CA:CA,1)+COUNTIF(CA$3:CA81,CA82),"-"),"-")</f>
        <v>90</v>
      </c>
      <c r="DH82" s="28">
        <f>IFERROR(IF($E82=1,RANK(CB82,CB:CB,1)+COUNTIF(CB$3:CB81,CB82),"-"),"-")</f>
        <v>39</v>
      </c>
      <c r="DI82" s="28">
        <f>IFERROR(IF($E82=1,RANK(CC82,CC:CC,1)+COUNTIF(CC$3:CC81,CC82),"-"),"-")</f>
        <v>21</v>
      </c>
      <c r="DJ82" s="28">
        <f>IFERROR(IF($E82=1,RANK(CD82,CD:CD,1)+COUNTIF(CD$3:CD81,CD82),"-"),"-")</f>
        <v>4</v>
      </c>
      <c r="DK82" s="28">
        <f>IFERROR(IF($E82=1,RANK(CE82,CE:CE,1)+COUNTIF(CE$3:CE81,CE82),"-"),"-")</f>
        <v>45</v>
      </c>
      <c r="DL82" s="28">
        <f>IFERROR(IF($E82=1,RANK(CF82,CF:CF,1)+COUNTIF(CF$3:CF81,CF82),"-"),"-")</f>
        <v>56</v>
      </c>
      <c r="DM82" s="28">
        <f>IFERROR(IF($E82=1,RANK(CG82,CG:CG,1)+COUNTIF(CG$3:CG81,CG82),"-"),"-")</f>
        <v>48</v>
      </c>
      <c r="DN82" s="6"/>
      <c r="DO82" s="28" t="str">
        <f>IFERROR(IF($E82=1,RANK(CI82,CI:CI,1)+COUNTIF(CI$4:CI82,CI82)-1,"-"),"-")</f>
        <v>-</v>
      </c>
      <c r="DP82" s="28" t="str">
        <f>IFERROR(IF($E82=1,RANK(CJ82,CJ:CJ,1)+COUNTIF(CJ$4:CJ82,CJ82)-1,"-"),"-")</f>
        <v>-</v>
      </c>
      <c r="DQ82" s="28" t="str">
        <f>IFERROR(IF($E82=1,RANK(CK82,CK:CK,1)+COUNTIF(CK$4:CK82,CK82)-1,"-"),"-")</f>
        <v>-</v>
      </c>
      <c r="DR82" s="28" t="str">
        <f>IFERROR(IF($E82=1,RANK(CL82,CL:CL,1)+COUNTIF(CL$4:CL82,CL82)-1,"-"),"-")</f>
        <v>-</v>
      </c>
      <c r="DS82" s="28" t="str">
        <f>IFERROR(IF($E82=1,RANK(CM82,CM:CM,1)+COUNTIF(CM$4:CM82,CM82)-1,"-"),"-")</f>
        <v>-</v>
      </c>
      <c r="DT82" s="28" t="str">
        <f>IFERROR(IF($E82=1,RANK(CN82,CN:CN,1)+COUNTIF(CN$4:CN82,CN82)-1,"-"),"-")</f>
        <v>-</v>
      </c>
      <c r="DU82">
        <f>$F$2+1-DV82</f>
        <v>1</v>
      </c>
      <c r="DV82" s="34">
        <f>IF($EI$4="Entrants",MAX($CV:$CV),MAX($DC:$DC))</f>
        <v>100</v>
      </c>
      <c r="DW82" s="33" t="str">
        <f>IFERROR(INDEX($A:$DD,IF($EI$4="Entrants",MATCH($DU82,$CV:$CV,0),MATCH($DU82,$DC:$DC,0)),11),"")</f>
        <v>LES AUBRAIS</v>
      </c>
      <c r="DX82" s="31">
        <f>IFERROR(INDEX($A:$DD,IF($EI$4="Entrants",MATCH($DU82,$CV:$CV,0),MATCH($DU82,$DC:$DC,0)),IF($EI$4="Entrants",68,25)),"")</f>
        <v>4.62</v>
      </c>
      <c r="DY82">
        <v>1</v>
      </c>
      <c r="DZ82" s="34">
        <f>IF($EI$4="Entrants",MAX($DL:$DL),MAX($DS:$DS))</f>
        <v>99</v>
      </c>
      <c r="EA82" s="33" t="str">
        <f>IFERROR(INDEX($A:$DT,IF($EI$4="Entrants",MATCH($DY82,$DL:$DL,0),MATCH($DY82,$DS:$DS,0)),11),"")</f>
        <v>PERPIGNAN</v>
      </c>
      <c r="EB82" s="61">
        <f>IFERROR(INDEX($A:$DT,IF($EI$4="Entrants",MATCH($DY82,$DL:$DL,0),MATCH($DY82,$DS:$DS,0)),IF($EI$4="Entrants",84,55)),"")</f>
        <v>-1.06</v>
      </c>
      <c r="EC82" s="32">
        <f>IFERROR(INDEX($A:$DT,IF($EI$4="Entrants",MATCH($DY82,$DL:$DL,0),MATCH($DY82,$DS:$DS,0)),IF($EI$4="Entrants",68,25)),"")</f>
        <v>5.61</v>
      </c>
      <c r="ED82" s="31">
        <f>IFERROR(IF(EB82&gt;0,"+"&amp;ROUND(EB82,2),ROUND(EB82,2)),"")</f>
        <v>-1.06</v>
      </c>
      <c r="EU82">
        <v>7.47</v>
      </c>
      <c r="EV82">
        <v>8.16</v>
      </c>
      <c r="EW82">
        <v>8.66</v>
      </c>
      <c r="EX82">
        <v>8.07</v>
      </c>
      <c r="EY82">
        <v>7.55</v>
      </c>
      <c r="EZ82">
        <v>7.08</v>
      </c>
      <c r="FA82">
        <v>5.95</v>
      </c>
      <c r="FB82">
        <v>5.88</v>
      </c>
      <c r="FK82">
        <v>7.19</v>
      </c>
      <c r="FL82">
        <v>8.2799999999999994</v>
      </c>
      <c r="FM82">
        <v>8.8699999999999992</v>
      </c>
      <c r="FN82">
        <v>7.43</v>
      </c>
      <c r="FO82">
        <v>6.77</v>
      </c>
      <c r="FP82">
        <v>7.41</v>
      </c>
      <c r="FQ82">
        <v>5.71</v>
      </c>
      <c r="FR82">
        <v>6.14</v>
      </c>
    </row>
    <row r="83" spans="1:174" ht="19.5" x14ac:dyDescent="0.35">
      <c r="A83" s="9">
        <f t="shared" si="21"/>
        <v>1</v>
      </c>
      <c r="B83" s="9">
        <f t="shared" si="22"/>
        <v>1</v>
      </c>
      <c r="C83" s="9">
        <f t="shared" si="29"/>
        <v>1</v>
      </c>
      <c r="D83" s="9">
        <f t="shared" si="23"/>
        <v>1</v>
      </c>
      <c r="E83" s="9">
        <f t="shared" si="24"/>
        <v>1</v>
      </c>
      <c r="F83" s="68" t="s">
        <v>80</v>
      </c>
      <c r="G83" s="68" t="s">
        <v>164</v>
      </c>
      <c r="H83" s="7">
        <v>1</v>
      </c>
      <c r="I83" s="66" t="s">
        <v>78</v>
      </c>
      <c r="J83" s="66">
        <v>615286</v>
      </c>
      <c r="K83" s="66" t="s">
        <v>172</v>
      </c>
      <c r="L83" s="66" t="s">
        <v>46</v>
      </c>
      <c r="M83" s="66" t="s">
        <v>47</v>
      </c>
      <c r="N83" s="65">
        <v>7.57</v>
      </c>
      <c r="O83" s="54">
        <v>8.4600000000000009</v>
      </c>
      <c r="P83" s="54">
        <v>8.76</v>
      </c>
      <c r="Q83" s="65">
        <v>7.82</v>
      </c>
      <c r="R83" s="65">
        <v>7.43</v>
      </c>
      <c r="S83" s="65">
        <v>7.65</v>
      </c>
      <c r="T83" s="50">
        <v>6.39</v>
      </c>
      <c r="U83" s="50">
        <v>6.98</v>
      </c>
      <c r="V83" s="30"/>
      <c r="AD83" s="65">
        <v>7.68</v>
      </c>
      <c r="AE83" s="70">
        <v>8.35</v>
      </c>
      <c r="AF83" s="70">
        <v>8.7799999999999994</v>
      </c>
      <c r="AG83" s="70">
        <v>8.07</v>
      </c>
      <c r="AH83" s="65">
        <v>7.71</v>
      </c>
      <c r="AI83" s="65">
        <v>7.84</v>
      </c>
      <c r="AJ83" s="14">
        <v>5.31</v>
      </c>
      <c r="AK83" s="50">
        <v>7.35</v>
      </c>
      <c r="AL83" s="30"/>
      <c r="AT83" s="29">
        <f t="shared" si="25"/>
        <v>-0.11</v>
      </c>
      <c r="AU83" s="29">
        <f t="shared" si="25"/>
        <v>0.11</v>
      </c>
      <c r="AV83" s="29">
        <f t="shared" si="25"/>
        <v>-0.02</v>
      </c>
      <c r="AW83" s="29">
        <f t="shared" si="25"/>
        <v>-0.25</v>
      </c>
      <c r="AX83" s="29">
        <f t="shared" si="25"/>
        <v>-0.28000000000000003</v>
      </c>
      <c r="AY83" s="29">
        <f t="shared" si="25"/>
        <v>-0.19</v>
      </c>
      <c r="AZ83" s="29">
        <f t="shared" si="25"/>
        <v>1.08</v>
      </c>
      <c r="BA83" s="29">
        <f t="shared" si="15"/>
        <v>-0.37</v>
      </c>
      <c r="BB83" s="30"/>
      <c r="BJ83" s="29">
        <f t="shared" si="30"/>
        <v>7.57</v>
      </c>
      <c r="BK83" s="29">
        <f t="shared" si="30"/>
        <v>8.4600000000000009</v>
      </c>
      <c r="BL83" s="29">
        <f t="shared" si="30"/>
        <v>8.76</v>
      </c>
      <c r="BM83" s="29">
        <f t="shared" si="30"/>
        <v>7.82</v>
      </c>
      <c r="BN83" s="29">
        <f t="shared" si="30"/>
        <v>7.43</v>
      </c>
      <c r="BO83" s="29">
        <f t="shared" si="26"/>
        <v>7.65</v>
      </c>
      <c r="BP83" s="29">
        <f t="shared" si="27"/>
        <v>6.39</v>
      </c>
      <c r="BQ83" s="29">
        <f t="shared" si="27"/>
        <v>6.98</v>
      </c>
      <c r="BR83" s="30"/>
      <c r="BZ83" s="29">
        <f t="shared" si="28"/>
        <v>-0.11</v>
      </c>
      <c r="CA83" s="29">
        <f t="shared" si="28"/>
        <v>0.11</v>
      </c>
      <c r="CB83" s="29">
        <f t="shared" si="28"/>
        <v>-0.02</v>
      </c>
      <c r="CC83" s="29">
        <f t="shared" si="28"/>
        <v>-0.25</v>
      </c>
      <c r="CD83" s="29">
        <f t="shared" si="28"/>
        <v>-0.28000000000000003</v>
      </c>
      <c r="CE83" s="29">
        <f t="shared" si="28"/>
        <v>-0.19</v>
      </c>
      <c r="CF83" s="29">
        <f t="shared" si="28"/>
        <v>1.08</v>
      </c>
      <c r="CG83" s="29">
        <f t="shared" si="16"/>
        <v>-0.37</v>
      </c>
      <c r="CH83" s="30"/>
      <c r="CP83" s="28">
        <f>IFERROR(IF($E83=1,RANK(BJ83,BJ:BJ,1)+COUNTIF(BJ$4:BJ83,BJ83)-1,"-"),"-")</f>
        <v>20</v>
      </c>
      <c r="CQ83" s="28">
        <f>IFERROR(IF($E83=1,RANK(BK83,BK:BK,1)+COUNTIF(BK$4:BK83,BK83)-1,"-"),"-")</f>
        <v>47</v>
      </c>
      <c r="CR83" s="28">
        <f>IFERROR(IF($E83=1,RANK(BL83,BL:BL,1)+COUNTIF(BL$4:BL83,BL83)-1,"-"),"-")</f>
        <v>42</v>
      </c>
      <c r="CS83" s="28">
        <f>IFERROR(IF($E83=1,RANK(BM83,BM:BM,1)+COUNTIF(BM$4:BM83,BM83)-1,"-"),"-")</f>
        <v>9</v>
      </c>
      <c r="CT83" s="28">
        <f>IFERROR(IF($E83=1,RANK(BN83,BN:BN,1)+COUNTIF(BN$4:BN83,BN83)-1,"-"),"-")</f>
        <v>13</v>
      </c>
      <c r="CU83" s="28">
        <f>IFERROR(IF($E83=1,RANK(BO83,BO:BO,1)+COUNTIF(BO$4:BO83,BO83)-1,"-"),"-")</f>
        <v>58</v>
      </c>
      <c r="CV83" s="28">
        <f>IFERROR(IF($E83=1,RANK(BP83,BP:BP,1)+COUNTIF(BP$4:BP83,BP83)-1,"-"),"-")</f>
        <v>40</v>
      </c>
      <c r="CW83" s="28">
        <f>IFERROR(IF($E83=1,RANK(BQ83,BQ:BQ,1)+COUNTIF(BQ$4:BQ83,BQ83)-1,"-"),"-")</f>
        <v>36</v>
      </c>
      <c r="CX83" s="30"/>
      <c r="DF83" s="28">
        <f>IFERROR(IF($E83=1,RANK(BZ83,BZ:BZ,1)+COUNTIF(BZ$3:BZ82,BZ83),"-"),"-")</f>
        <v>24</v>
      </c>
      <c r="DG83" s="28">
        <f>IFERROR(IF($E83=1,RANK(CA83,CA:CA,1)+COUNTIF(CA$3:CA82,CA83),"-"),"-")</f>
        <v>50</v>
      </c>
      <c r="DH83" s="28">
        <f>IFERROR(IF($E83=1,RANK(CB83,CB:CB,1)+COUNTIF(CB$3:CB82,CB83),"-"),"-")</f>
        <v>38</v>
      </c>
      <c r="DI83" s="28">
        <f>IFERROR(IF($E83=1,RANK(CC83,CC:CC,1)+COUNTIF(CC$3:CC82,CC83),"-"),"-")</f>
        <v>13</v>
      </c>
      <c r="DJ83" s="28">
        <f>IFERROR(IF($E83=1,RANK(CD83,CD:CD,1)+COUNTIF(CD$3:CD82,CD83),"-"),"-")</f>
        <v>10</v>
      </c>
      <c r="DK83" s="28">
        <f>IFERROR(IF($E83=1,RANK(CE83,CE:CE,1)+COUNTIF(CE$3:CE82,CE83),"-"),"-")</f>
        <v>18</v>
      </c>
      <c r="DL83" s="28">
        <f>IFERROR(IF($E83=1,RANK(CF83,CF:CF,1)+COUNTIF(CF$3:CF82,CF83),"-"),"-")</f>
        <v>98</v>
      </c>
      <c r="DM83" s="28">
        <f>IFERROR(IF($E83=1,RANK(CG83,CG:CG,1)+COUNTIF(CG$3:CG82,CG83),"-"),"-")</f>
        <v>9</v>
      </c>
      <c r="DN83" s="6"/>
      <c r="DO83" s="28" t="str">
        <f>IFERROR(IF($E83=1,RANK(CI83,CI:CI,1)+COUNTIF(CI$4:CI83,CI83)-1,"-"),"-")</f>
        <v>-</v>
      </c>
      <c r="DP83" s="28" t="str">
        <f>IFERROR(IF($E83=1,RANK(CJ83,CJ:CJ,1)+COUNTIF(CJ$4:CJ83,CJ83)-1,"-"),"-")</f>
        <v>-</v>
      </c>
      <c r="DQ83" s="28" t="str">
        <f>IFERROR(IF($E83=1,RANK(CK83,CK:CK,1)+COUNTIF(CK$4:CK83,CK83)-1,"-"),"-")</f>
        <v>-</v>
      </c>
      <c r="DR83" s="28" t="str">
        <f>IFERROR(IF($E83=1,RANK(CL83,CL:CL,1)+COUNTIF(CL$4:CL83,CL83)-1,"-"),"-")</f>
        <v>-</v>
      </c>
      <c r="DS83" s="28" t="str">
        <f>IFERROR(IF($E83=1,RANK(CM83,CM:CM,1)+COUNTIF(CM$4:CM83,CM83)-1,"-"),"-")</f>
        <v>-</v>
      </c>
      <c r="DT83" s="28" t="str">
        <f>IFERROR(IF($E83=1,RANK(CN83,CN:CN,1)+COUNTIF(CN$4:CN83,CN83)-1,"-"),"-")</f>
        <v>-</v>
      </c>
      <c r="DU83">
        <f>DU82+1</f>
        <v>2</v>
      </c>
      <c r="DV83" s="34">
        <f>DV82-1</f>
        <v>99</v>
      </c>
      <c r="DW83" s="33" t="str">
        <f>IFERROR(INDEX($A:$DD,IF($EI$4="Entrants",MATCH($DU83,$CV:$CV,0),MATCH($DU83,$DC:$DC,0)),11),"")</f>
        <v>SOISSONS</v>
      </c>
      <c r="DX83" s="31">
        <f>IFERROR(INDEX($A:$DD,IF($EI$4="Entrants",MATCH($DU83,$CV:$CV,0),MATCH($DU83,$DC:$DC,0)),IF($EI$4="Entrants",68,25)),"")</f>
        <v>4.96</v>
      </c>
      <c r="DY83">
        <f>DY82+1</f>
        <v>2</v>
      </c>
      <c r="DZ83" s="34">
        <f>MAX(DZ82-1,0)</f>
        <v>98</v>
      </c>
      <c r="EA83" s="33" t="str">
        <f>IFERROR(INDEX($A:$DT,IF($EI$4="Entrants",MATCH($DY83,$DL:$DL,0),MATCH($DY83,$DS:$DS,0)),11),"")</f>
        <v>VALENCE TGV RHONE ALPES SUD</v>
      </c>
      <c r="EB83" s="61">
        <f t="shared" ref="EB83:EB86" si="32">IFERROR(INDEX($A:$DT,IF($EI$4="Entrants",MATCH($DY83,$DL:$DL,0),MATCH($DY83,$DS:$DS,0)),IF($EI$4="Entrants",84,55)),"")</f>
        <v>-0.82</v>
      </c>
      <c r="EC83" s="32">
        <f>IFERROR(INDEX($A:$DT,IF($EI$4="Entrants",MATCH($DY83,$DL:$DL,0),MATCH($DY83,$DS:$DS,0)),IF($EI$4="Entrants",68,25)),"")</f>
        <v>6.1</v>
      </c>
      <c r="ED83" s="31">
        <f>IFERROR(IF(EB83&gt;0,"+"&amp;ROUND(EB83,2),ROUND(EB83,2)),"")</f>
        <v>-0.82</v>
      </c>
      <c r="EU83">
        <v>7.89</v>
      </c>
      <c r="EV83">
        <v>8.2899999999999991</v>
      </c>
      <c r="EW83">
        <v>8.73</v>
      </c>
      <c r="EX83">
        <v>8.25</v>
      </c>
      <c r="EY83">
        <v>7.77</v>
      </c>
      <c r="EZ83">
        <v>8.09</v>
      </c>
      <c r="FA83">
        <v>6.9</v>
      </c>
      <c r="FB83">
        <v>6.99</v>
      </c>
      <c r="FK83">
        <v>7.84</v>
      </c>
      <c r="FL83">
        <v>8.2200000000000006</v>
      </c>
      <c r="FM83">
        <v>8.82</v>
      </c>
      <c r="FN83">
        <v>8.2799999999999994</v>
      </c>
      <c r="FO83">
        <v>7.55</v>
      </c>
      <c r="FP83">
        <v>7.76</v>
      </c>
      <c r="FQ83">
        <v>6.67</v>
      </c>
      <c r="FR83">
        <v>7</v>
      </c>
    </row>
    <row r="84" spans="1:174" ht="19.5" x14ac:dyDescent="0.35">
      <c r="A84" s="9">
        <f t="shared" si="21"/>
        <v>1</v>
      </c>
      <c r="B84" s="9">
        <f t="shared" si="22"/>
        <v>1</v>
      </c>
      <c r="C84" s="9" t="str">
        <f t="shared" si="29"/>
        <v/>
      </c>
      <c r="D84" s="9">
        <f t="shared" si="23"/>
        <v>1</v>
      </c>
      <c r="E84" s="9">
        <f t="shared" si="24"/>
        <v>0</v>
      </c>
      <c r="F84" s="68" t="s">
        <v>80</v>
      </c>
      <c r="G84" s="68" t="s">
        <v>97</v>
      </c>
      <c r="H84" s="66" t="s">
        <v>82</v>
      </c>
      <c r="I84" s="66" t="s">
        <v>120</v>
      </c>
      <c r="J84" s="66">
        <v>763003</v>
      </c>
      <c r="K84" s="66" t="s">
        <v>173</v>
      </c>
      <c r="L84" s="66" t="s">
        <v>46</v>
      </c>
      <c r="M84" s="66" t="s">
        <v>47</v>
      </c>
      <c r="N84" s="65">
        <v>7.81</v>
      </c>
      <c r="O84" s="54">
        <v>8.59</v>
      </c>
      <c r="P84" s="55">
        <v>9.06</v>
      </c>
      <c r="Q84" s="54">
        <v>8.4</v>
      </c>
      <c r="R84" s="54">
        <v>8.24</v>
      </c>
      <c r="S84" s="65">
        <v>7.36</v>
      </c>
      <c r="T84" s="14">
        <v>5.53</v>
      </c>
      <c r="U84" s="50">
        <v>6.83</v>
      </c>
      <c r="V84" s="30"/>
      <c r="AD84" s="60" t="s">
        <v>84</v>
      </c>
      <c r="AE84" s="60" t="s">
        <v>84</v>
      </c>
      <c r="AF84" s="60" t="s">
        <v>84</v>
      </c>
      <c r="AG84" s="60" t="s">
        <v>84</v>
      </c>
      <c r="AH84" s="60" t="s">
        <v>84</v>
      </c>
      <c r="AI84" s="60" t="s">
        <v>84</v>
      </c>
      <c r="AJ84" s="27" t="s">
        <v>84</v>
      </c>
      <c r="AK84" s="27" t="s">
        <v>84</v>
      </c>
      <c r="AL84" s="30"/>
      <c r="AT84" s="29" t="str">
        <f t="shared" si="25"/>
        <v>-</v>
      </c>
      <c r="AU84" s="29" t="str">
        <f t="shared" si="25"/>
        <v>-</v>
      </c>
      <c r="AV84" s="29" t="str">
        <f t="shared" si="25"/>
        <v>-</v>
      </c>
      <c r="AW84" s="29" t="str">
        <f t="shared" si="25"/>
        <v>-</v>
      </c>
      <c r="AX84" s="29" t="str">
        <f t="shared" si="25"/>
        <v>-</v>
      </c>
      <c r="AY84" s="29" t="str">
        <f t="shared" si="25"/>
        <v>-</v>
      </c>
      <c r="AZ84" s="29" t="str">
        <f t="shared" si="25"/>
        <v>-</v>
      </c>
      <c r="BA84" s="29" t="str">
        <f t="shared" si="15"/>
        <v>-</v>
      </c>
      <c r="BB84" s="30"/>
      <c r="BJ84" s="29" t="str">
        <f t="shared" si="30"/>
        <v>-</v>
      </c>
      <c r="BK84" s="29" t="str">
        <f t="shared" si="30"/>
        <v>-</v>
      </c>
      <c r="BL84" s="29" t="str">
        <f t="shared" si="30"/>
        <v>-</v>
      </c>
      <c r="BM84" s="29" t="str">
        <f t="shared" si="30"/>
        <v>-</v>
      </c>
      <c r="BN84" s="29" t="str">
        <f t="shared" si="30"/>
        <v>-</v>
      </c>
      <c r="BO84" s="29" t="str">
        <f t="shared" si="26"/>
        <v>-</v>
      </c>
      <c r="BP84" s="29" t="str">
        <f t="shared" si="27"/>
        <v>-</v>
      </c>
      <c r="BQ84" s="29" t="str">
        <f t="shared" si="27"/>
        <v>-</v>
      </c>
      <c r="BR84" s="30"/>
      <c r="BZ84" s="37" t="str">
        <f t="shared" si="28"/>
        <v>-</v>
      </c>
      <c r="CA84" s="29" t="str">
        <f t="shared" si="28"/>
        <v>-</v>
      </c>
      <c r="CB84" s="29" t="str">
        <f t="shared" si="28"/>
        <v>-</v>
      </c>
      <c r="CC84" s="29" t="str">
        <f t="shared" si="28"/>
        <v>-</v>
      </c>
      <c r="CD84" s="29" t="str">
        <f t="shared" si="28"/>
        <v>-</v>
      </c>
      <c r="CE84" s="29" t="str">
        <f t="shared" si="28"/>
        <v>-</v>
      </c>
      <c r="CF84" s="29" t="str">
        <f t="shared" si="28"/>
        <v>-</v>
      </c>
      <c r="CG84" s="29" t="str">
        <f t="shared" si="16"/>
        <v>-</v>
      </c>
      <c r="CH84" s="30"/>
      <c r="CP84" s="28" t="str">
        <f>IFERROR(IF($E84=1,RANK(BJ84,BJ:BJ,1)+COUNTIF(BJ$4:BJ84,BJ84)-1,"-"),"-")</f>
        <v>-</v>
      </c>
      <c r="CQ84" s="28" t="str">
        <f>IFERROR(IF($E84=1,RANK(BK84,BK:BK,1)+COUNTIF(BK$4:BK84,BK84)-1,"-"),"-")</f>
        <v>-</v>
      </c>
      <c r="CR84" s="28" t="str">
        <f>IFERROR(IF($E84=1,RANK(BL84,BL:BL,1)+COUNTIF(BL$4:BL84,BL84)-1,"-"),"-")</f>
        <v>-</v>
      </c>
      <c r="CS84" s="28" t="str">
        <f>IFERROR(IF($E84=1,RANK(BM84,BM:BM,1)+COUNTIF(BM$4:BM84,BM84)-1,"-"),"-")</f>
        <v>-</v>
      </c>
      <c r="CT84" s="28" t="str">
        <f>IFERROR(IF($E84=1,RANK(BN84,BN:BN,1)+COUNTIF(BN$4:BN84,BN84)-1,"-"),"-")</f>
        <v>-</v>
      </c>
      <c r="CU84" s="28" t="str">
        <f>IFERROR(IF($E84=1,RANK(BO84,BO:BO,1)+COUNTIF(BO$4:BO84,BO84)-1,"-"),"-")</f>
        <v>-</v>
      </c>
      <c r="CV84" s="28" t="str">
        <f>IFERROR(IF($E84=1,RANK(BP84,BP:BP,1)+COUNTIF(BP$4:BP84,BP84)-1,"-"),"-")</f>
        <v>-</v>
      </c>
      <c r="CW84" s="28" t="str">
        <f>IFERROR(IF($E84=1,RANK(BQ84,BQ:BQ,1)+COUNTIF(BQ$4:BQ84,BQ84)-1,"-"),"-")</f>
        <v>-</v>
      </c>
      <c r="CX84" s="30"/>
      <c r="DF84" s="28" t="str">
        <f>IFERROR(IF($E84=1,RANK(BZ84,BZ:BZ,1)+COUNTIF(BZ$3:BZ83,BZ84),"-"),"-")</f>
        <v>-</v>
      </c>
      <c r="DG84" s="28" t="str">
        <f>IFERROR(IF($E84=1,RANK(CA84,CA:CA,1)+COUNTIF(CA$3:CA83,CA84),"-"),"-")</f>
        <v>-</v>
      </c>
      <c r="DH84" s="28" t="str">
        <f>IFERROR(IF($E84=1,RANK(CB84,CB:CB,1)+COUNTIF(CB$3:CB83,CB84),"-"),"-")</f>
        <v>-</v>
      </c>
      <c r="DI84" s="28" t="str">
        <f>IFERROR(IF($E84=1,RANK(CC84,CC:CC,1)+COUNTIF(CC$3:CC83,CC84),"-"),"-")</f>
        <v>-</v>
      </c>
      <c r="DJ84" s="28" t="str">
        <f>IFERROR(IF($E84=1,RANK(CD84,CD:CD,1)+COUNTIF(CD$3:CD83,CD84),"-"),"-")</f>
        <v>-</v>
      </c>
      <c r="DK84" s="28" t="str">
        <f>IFERROR(IF($E84=1,RANK(CE84,CE:CE,1)+COUNTIF(CE$3:CE83,CE84),"-"),"-")</f>
        <v>-</v>
      </c>
      <c r="DL84" s="28" t="str">
        <f>IFERROR(IF($E84=1,RANK(CF84,CF:CF,1)+COUNTIF(CF$3:CF83,CF84),"-"),"-")</f>
        <v>-</v>
      </c>
      <c r="DM84" s="28" t="str">
        <f>IFERROR(IF($E84=1,RANK(CG84,CG:CG,1)+COUNTIF(CG$3:CG83,CG84),"-"),"-")</f>
        <v>-</v>
      </c>
      <c r="DN84" s="6"/>
      <c r="DO84" s="28" t="str">
        <f>IFERROR(IF($E84=1,RANK(CI84,CI:CI,1)+COUNTIF(CI$4:CI84,CI84)-1,"-"),"-")</f>
        <v>-</v>
      </c>
      <c r="DP84" s="28" t="str">
        <f>IFERROR(IF($E84=1,RANK(CJ84,CJ:CJ,1)+COUNTIF(CJ$4:CJ84,CJ84)-1,"-"),"-")</f>
        <v>-</v>
      </c>
      <c r="DQ84" s="28" t="str">
        <f>IFERROR(IF($E84=1,RANK(CK84,CK:CK,1)+COUNTIF(CK$4:CK84,CK84)-1,"-"),"-")</f>
        <v>-</v>
      </c>
      <c r="DR84" s="28" t="str">
        <f>IFERROR(IF($E84=1,RANK(CL84,CL:CL,1)+COUNTIF(CL$4:CL84,CL84)-1,"-"),"-")</f>
        <v>-</v>
      </c>
      <c r="DS84" s="28" t="str">
        <f>IFERROR(IF($E84=1,RANK(CM84,CM:CM,1)+COUNTIF(CM$4:CM84,CM84)-1,"-"),"-")</f>
        <v>-</v>
      </c>
      <c r="DT84" s="28" t="str">
        <f>IFERROR(IF($E84=1,RANK(CN84,CN:CN,1)+COUNTIF(CN$4:CN84,CN84)-1,"-"),"-")</f>
        <v>-</v>
      </c>
      <c r="DU84">
        <f>DU83+1</f>
        <v>3</v>
      </c>
      <c r="DV84" s="34">
        <f>DV83-1</f>
        <v>98</v>
      </c>
      <c r="DW84" s="33" t="str">
        <f>IFERROR(INDEX($A:$DD,IF($EI$4="Entrants",MATCH($DU84,$CV:$CV,0),MATCH($DU84,$DC:$DC,0)),11),"")</f>
        <v>MONTARGIS</v>
      </c>
      <c r="DX84" s="31">
        <f>IFERROR(INDEX($A:$DD,IF($EI$4="Entrants",MATCH($DU84,$CV:$CV,0),MATCH($DU84,$DC:$DC,0)),IF($EI$4="Entrants",68,25)),"")</f>
        <v>5</v>
      </c>
      <c r="DY84">
        <f>DY83+1</f>
        <v>3</v>
      </c>
      <c r="DZ84" s="34">
        <f>MAX(DZ83-1,0)</f>
        <v>97</v>
      </c>
      <c r="EA84" s="33" t="str">
        <f>IFERROR(INDEX($A:$DT,IF($EI$4="Entrants",MATCH($DY84,$DL:$DL,0),MATCH($DY84,$DS:$DS,0)),11),"")</f>
        <v>CLERMONT FERRAND</v>
      </c>
      <c r="EB84" s="61">
        <f t="shared" si="32"/>
        <v>-0.74</v>
      </c>
      <c r="EC84" s="32">
        <f>IFERROR(INDEX($A:$DT,IF($EI$4="Entrants",MATCH($DY84,$DL:$DL,0),MATCH($DY84,$DS:$DS,0)),IF($EI$4="Entrants",68,25)),"")</f>
        <v>6.21</v>
      </c>
      <c r="ED84" s="31">
        <f>IFERROR(IF(EB84&gt;0,"+"&amp;ROUND(EB84,2),ROUND(EB84,2)),"")</f>
        <v>-0.74</v>
      </c>
      <c r="EU84">
        <v>8.39</v>
      </c>
      <c r="EV84">
        <v>8.73</v>
      </c>
      <c r="EW84">
        <v>8.99</v>
      </c>
      <c r="EX84">
        <v>8.84</v>
      </c>
      <c r="EY84">
        <v>8.4600000000000009</v>
      </c>
      <c r="EZ84">
        <v>8.25</v>
      </c>
      <c r="FA84">
        <v>7.46</v>
      </c>
      <c r="FB84">
        <v>7.9</v>
      </c>
      <c r="FK84">
        <v>8.4</v>
      </c>
      <c r="FL84">
        <v>8.74</v>
      </c>
      <c r="FM84">
        <v>9.01</v>
      </c>
      <c r="FN84">
        <v>8.77</v>
      </c>
      <c r="FO84">
        <v>8.2899999999999991</v>
      </c>
      <c r="FP84">
        <v>8.06</v>
      </c>
      <c r="FQ84">
        <v>7.37</v>
      </c>
      <c r="FR84">
        <v>7.8</v>
      </c>
    </row>
    <row r="85" spans="1:174" ht="19.5" x14ac:dyDescent="0.35">
      <c r="A85" s="9">
        <f t="shared" si="21"/>
        <v>1</v>
      </c>
      <c r="B85" s="9">
        <f t="shared" si="22"/>
        <v>1</v>
      </c>
      <c r="C85" s="9" t="str">
        <f t="shared" si="29"/>
        <v/>
      </c>
      <c r="D85" s="9">
        <f t="shared" si="23"/>
        <v>1</v>
      </c>
      <c r="E85" s="9">
        <f t="shared" si="24"/>
        <v>0</v>
      </c>
      <c r="F85" s="68" t="s">
        <v>80</v>
      </c>
      <c r="G85" s="68" t="s">
        <v>99</v>
      </c>
      <c r="H85" s="66" t="s">
        <v>82</v>
      </c>
      <c r="I85" s="66" t="s">
        <v>78</v>
      </c>
      <c r="J85" s="66">
        <v>755447</v>
      </c>
      <c r="K85" s="66" t="s">
        <v>174</v>
      </c>
      <c r="L85" s="66" t="s">
        <v>46</v>
      </c>
      <c r="M85" s="66" t="s">
        <v>47</v>
      </c>
      <c r="N85" s="65">
        <v>7.89</v>
      </c>
      <c r="O85" s="54">
        <v>8.39</v>
      </c>
      <c r="P85" s="54">
        <v>8.42</v>
      </c>
      <c r="Q85" s="54">
        <v>8.59</v>
      </c>
      <c r="R85" s="54">
        <v>8.34</v>
      </c>
      <c r="S85" s="65">
        <v>7.1</v>
      </c>
      <c r="T85" s="50">
        <v>6.29</v>
      </c>
      <c r="U85" s="50">
        <v>6.99</v>
      </c>
      <c r="V85" s="30"/>
      <c r="AD85" s="65">
        <v>7.54</v>
      </c>
      <c r="AE85" s="65">
        <v>7.95</v>
      </c>
      <c r="AF85" s="70">
        <v>8.09</v>
      </c>
      <c r="AG85" s="70">
        <v>8.35</v>
      </c>
      <c r="AH85" s="70">
        <v>8.01</v>
      </c>
      <c r="AI85" s="65">
        <v>6.88</v>
      </c>
      <c r="AJ85" s="14">
        <v>5.81</v>
      </c>
      <c r="AK85" s="50">
        <v>6.6</v>
      </c>
      <c r="AL85" s="30"/>
      <c r="AT85" s="29">
        <f t="shared" si="25"/>
        <v>0.35</v>
      </c>
      <c r="AU85" s="29">
        <f t="shared" si="25"/>
        <v>0.44</v>
      </c>
      <c r="AV85" s="29">
        <f t="shared" si="25"/>
        <v>0.33</v>
      </c>
      <c r="AW85" s="29">
        <f t="shared" si="25"/>
        <v>0.24</v>
      </c>
      <c r="AX85" s="29">
        <f t="shared" si="25"/>
        <v>0.33</v>
      </c>
      <c r="AY85" s="29">
        <f t="shared" si="25"/>
        <v>0.22</v>
      </c>
      <c r="AZ85" s="29">
        <f t="shared" si="25"/>
        <v>0.48</v>
      </c>
      <c r="BA85" s="29">
        <f t="shared" si="15"/>
        <v>0.39</v>
      </c>
      <c r="BB85" s="30"/>
      <c r="BJ85" s="29" t="str">
        <f t="shared" si="30"/>
        <v>-</v>
      </c>
      <c r="BK85" s="29" t="str">
        <f t="shared" si="30"/>
        <v>-</v>
      </c>
      <c r="BL85" s="29" t="str">
        <f t="shared" si="30"/>
        <v>-</v>
      </c>
      <c r="BM85" s="29" t="str">
        <f t="shared" si="30"/>
        <v>-</v>
      </c>
      <c r="BN85" s="29" t="str">
        <f t="shared" si="30"/>
        <v>-</v>
      </c>
      <c r="BO85" s="29" t="str">
        <f t="shared" si="26"/>
        <v>-</v>
      </c>
      <c r="BP85" s="29" t="str">
        <f t="shared" si="27"/>
        <v>-</v>
      </c>
      <c r="BQ85" s="29" t="str">
        <f t="shared" si="27"/>
        <v>-</v>
      </c>
      <c r="BR85" s="30"/>
      <c r="BZ85" s="37" t="str">
        <f t="shared" si="28"/>
        <v>-</v>
      </c>
      <c r="CA85" s="29" t="str">
        <f t="shared" si="28"/>
        <v>-</v>
      </c>
      <c r="CB85" s="29" t="str">
        <f t="shared" si="28"/>
        <v>-</v>
      </c>
      <c r="CC85" s="29" t="str">
        <f t="shared" si="28"/>
        <v>-</v>
      </c>
      <c r="CD85" s="29" t="str">
        <f t="shared" si="28"/>
        <v>-</v>
      </c>
      <c r="CE85" s="29" t="str">
        <f t="shared" si="28"/>
        <v>-</v>
      </c>
      <c r="CF85" s="29" t="str">
        <f t="shared" si="28"/>
        <v>-</v>
      </c>
      <c r="CG85" s="29" t="str">
        <f t="shared" si="16"/>
        <v>-</v>
      </c>
      <c r="CH85" s="30"/>
      <c r="CP85" s="28" t="str">
        <f>IFERROR(IF($E85=1,RANK(BJ85,BJ:BJ,1)+COUNTIF(BJ$4:BJ85,BJ85)-1,"-"),"-")</f>
        <v>-</v>
      </c>
      <c r="CQ85" s="28" t="str">
        <f>IFERROR(IF($E85=1,RANK(BK85,BK:BK,1)+COUNTIF(BK$4:BK85,BK85)-1,"-"),"-")</f>
        <v>-</v>
      </c>
      <c r="CR85" s="28" t="str">
        <f>IFERROR(IF($E85=1,RANK(BL85,BL:BL,1)+COUNTIF(BL$4:BL85,BL85)-1,"-"),"-")</f>
        <v>-</v>
      </c>
      <c r="CS85" s="28" t="str">
        <f>IFERROR(IF($E85=1,RANK(BM85,BM:BM,1)+COUNTIF(BM$4:BM85,BM85)-1,"-"),"-")</f>
        <v>-</v>
      </c>
      <c r="CT85" s="28" t="str">
        <f>IFERROR(IF($E85=1,RANK(BN85,BN:BN,1)+COUNTIF(BN$4:BN85,BN85)-1,"-"),"-")</f>
        <v>-</v>
      </c>
      <c r="CU85" s="28" t="str">
        <f>IFERROR(IF($E85=1,RANK(BO85,BO:BO,1)+COUNTIF(BO$4:BO85,BO85)-1,"-"),"-")</f>
        <v>-</v>
      </c>
      <c r="CV85" s="28" t="str">
        <f>IFERROR(IF($E85=1,RANK(BP85,BP:BP,1)+COUNTIF(BP$4:BP85,BP85)-1,"-"),"-")</f>
        <v>-</v>
      </c>
      <c r="CW85" s="28" t="str">
        <f>IFERROR(IF($E85=1,RANK(BQ85,BQ:BQ,1)+COUNTIF(BQ$4:BQ85,BQ85)-1,"-"),"-")</f>
        <v>-</v>
      </c>
      <c r="CX85" s="30"/>
      <c r="DF85" s="28" t="str">
        <f>IFERROR(IF($E85=1,RANK(BZ85,BZ:BZ,1)+COUNTIF(BZ$3:BZ84,BZ85),"-"),"-")</f>
        <v>-</v>
      </c>
      <c r="DG85" s="28" t="str">
        <f>IFERROR(IF($E85=1,RANK(CA85,CA:CA,1)+COUNTIF(CA$3:CA84,CA85),"-"),"-")</f>
        <v>-</v>
      </c>
      <c r="DH85" s="28" t="str">
        <f>IFERROR(IF($E85=1,RANK(CB85,CB:CB,1)+COUNTIF(CB$3:CB84,CB85),"-"),"-")</f>
        <v>-</v>
      </c>
      <c r="DI85" s="28" t="str">
        <f>IFERROR(IF($E85=1,RANK(CC85,CC:CC,1)+COUNTIF(CC$3:CC84,CC85),"-"),"-")</f>
        <v>-</v>
      </c>
      <c r="DJ85" s="28" t="str">
        <f>IFERROR(IF($E85=1,RANK(CD85,CD:CD,1)+COUNTIF(CD$3:CD84,CD85),"-"),"-")</f>
        <v>-</v>
      </c>
      <c r="DK85" s="28" t="str">
        <f>IFERROR(IF($E85=1,RANK(CE85,CE:CE,1)+COUNTIF(CE$3:CE84,CE85),"-"),"-")</f>
        <v>-</v>
      </c>
      <c r="DL85" s="28" t="str">
        <f>IFERROR(IF($E85=1,RANK(CF85,CF:CF,1)+COUNTIF(CF$3:CF84,CF85),"-"),"-")</f>
        <v>-</v>
      </c>
      <c r="DM85" s="28" t="str">
        <f>IFERROR(IF($E85=1,RANK(CG85,CG:CG,1)+COUNTIF(CG$3:CG84,CG85),"-"),"-")</f>
        <v>-</v>
      </c>
      <c r="DN85" s="6"/>
      <c r="DO85" s="28" t="str">
        <f>IFERROR(IF($E85=1,RANK(CI85,CI:CI,1)+COUNTIF(CI$4:CI85,CI85)-1,"-"),"-")</f>
        <v>-</v>
      </c>
      <c r="DP85" s="28" t="str">
        <f>IFERROR(IF($E85=1,RANK(CJ85,CJ:CJ,1)+COUNTIF(CJ$4:CJ85,CJ85)-1,"-"),"-")</f>
        <v>-</v>
      </c>
      <c r="DQ85" s="28" t="str">
        <f>IFERROR(IF($E85=1,RANK(CK85,CK:CK,1)+COUNTIF(CK$4:CK85,CK85)-1,"-"),"-")</f>
        <v>-</v>
      </c>
      <c r="DR85" s="28" t="str">
        <f>IFERROR(IF($E85=1,RANK(CL85,CL:CL,1)+COUNTIF(CL$4:CL85,CL85)-1,"-"),"-")</f>
        <v>-</v>
      </c>
      <c r="DS85" s="28" t="str">
        <f>IFERROR(IF($E85=1,RANK(CM85,CM:CM,1)+COUNTIF(CM$4:CM85,CM85)-1,"-"),"-")</f>
        <v>-</v>
      </c>
      <c r="DT85" s="28" t="str">
        <f>IFERROR(IF($E85=1,RANK(CN85,CN:CN,1)+COUNTIF(CN$4:CN85,CN85)-1,"-"),"-")</f>
        <v>-</v>
      </c>
      <c r="DU85">
        <f>DU84+1</f>
        <v>4</v>
      </c>
      <c r="DV85" s="34">
        <f>DV84-1</f>
        <v>97</v>
      </c>
      <c r="DW85" s="33" t="str">
        <f>IFERROR(INDEX($A:$DD,IF($EI$4="Entrants",MATCH($DU85,$CV:$CV,0),MATCH($DU85,$DC:$DC,0)),11),"")</f>
        <v>MASSY TGV</v>
      </c>
      <c r="DX85" s="31">
        <f>IFERROR(INDEX($A:$DD,IF($EI$4="Entrants",MATCH($DU85,$CV:$CV,0),MATCH($DU85,$DC:$DC,0)),IF($EI$4="Entrants",68,25)),"")</f>
        <v>5.58</v>
      </c>
      <c r="DY85">
        <f>DY84+1</f>
        <v>4</v>
      </c>
      <c r="DZ85" s="34">
        <f>MAX(DZ84-1,0)</f>
        <v>96</v>
      </c>
      <c r="EA85" s="33" t="str">
        <f>IFERROR(INDEX($A:$DT,IF($EI$4="Entrants",MATCH($DY85,$DL:$DL,0),MATCH($DY85,$DS:$DS,0)),11),"")</f>
        <v>BAYONNE</v>
      </c>
      <c r="EB85" s="61">
        <f t="shared" si="32"/>
        <v>-0.63</v>
      </c>
      <c r="EC85" s="32">
        <f>IFERROR(INDEX($A:$DT,IF($EI$4="Entrants",MATCH($DY85,$DL:$DL,0),MATCH($DY85,$DS:$DS,0)),IF($EI$4="Entrants",68,25)),"")</f>
        <v>5.89</v>
      </c>
      <c r="ED85" s="31">
        <f>IFERROR(IF(EB85&gt;0,"+"&amp;ROUND(EB85,2),ROUND(EB85,2)),"")</f>
        <v>-0.63</v>
      </c>
      <c r="EU85">
        <v>7.95</v>
      </c>
      <c r="EV85">
        <v>8.2799999999999994</v>
      </c>
      <c r="EW85">
        <v>8.81</v>
      </c>
      <c r="EX85">
        <v>8.33</v>
      </c>
      <c r="EY85">
        <v>7.84</v>
      </c>
      <c r="EZ85">
        <v>7.97</v>
      </c>
      <c r="FA85">
        <v>7.36</v>
      </c>
      <c r="FB85">
        <v>7.01</v>
      </c>
      <c r="FK85">
        <v>7.84</v>
      </c>
      <c r="FL85">
        <v>8.18</v>
      </c>
      <c r="FM85">
        <v>8.74</v>
      </c>
      <c r="FN85">
        <v>8.0399999999999991</v>
      </c>
      <c r="FO85">
        <v>7.29</v>
      </c>
      <c r="FP85">
        <v>7.8</v>
      </c>
      <c r="FQ85">
        <v>7.2</v>
      </c>
      <c r="FR85">
        <v>7.05</v>
      </c>
    </row>
    <row r="86" spans="1:174" ht="19.5" x14ac:dyDescent="0.35">
      <c r="A86" s="9">
        <f t="shared" si="21"/>
        <v>1</v>
      </c>
      <c r="B86" s="9">
        <f t="shared" si="22"/>
        <v>1</v>
      </c>
      <c r="C86" s="9" t="str">
        <f t="shared" si="29"/>
        <v/>
      </c>
      <c r="D86" s="9">
        <f t="shared" si="23"/>
        <v>1</v>
      </c>
      <c r="E86" s="9">
        <f t="shared" si="24"/>
        <v>0</v>
      </c>
      <c r="F86" s="68" t="s">
        <v>80</v>
      </c>
      <c r="G86" s="68" t="s">
        <v>101</v>
      </c>
      <c r="H86" s="66" t="s">
        <v>82</v>
      </c>
      <c r="I86" s="66" t="s">
        <v>78</v>
      </c>
      <c r="J86" s="66">
        <v>671339</v>
      </c>
      <c r="K86" s="66" t="s">
        <v>175</v>
      </c>
      <c r="L86" s="66" t="s">
        <v>46</v>
      </c>
      <c r="M86" s="66" t="s">
        <v>47</v>
      </c>
      <c r="N86" s="54">
        <v>8.09</v>
      </c>
      <c r="O86" s="54">
        <v>8.44</v>
      </c>
      <c r="P86" s="54">
        <v>8.8800000000000008</v>
      </c>
      <c r="Q86" s="54">
        <v>8.91</v>
      </c>
      <c r="R86" s="54">
        <v>8.3800000000000008</v>
      </c>
      <c r="S86" s="65">
        <v>7.44</v>
      </c>
      <c r="T86" s="50">
        <v>6.72</v>
      </c>
      <c r="U86" s="50">
        <v>7.07</v>
      </c>
      <c r="V86" s="30"/>
      <c r="AD86" s="70">
        <v>8.34</v>
      </c>
      <c r="AE86" s="70">
        <v>8.6199999999999992</v>
      </c>
      <c r="AF86" s="72">
        <v>9.16</v>
      </c>
      <c r="AG86" s="72">
        <v>9.06</v>
      </c>
      <c r="AH86" s="70">
        <v>8.4700000000000006</v>
      </c>
      <c r="AI86" s="65">
        <v>7.85</v>
      </c>
      <c r="AJ86" s="50">
        <v>7.15</v>
      </c>
      <c r="AK86" s="50">
        <v>7.52</v>
      </c>
      <c r="AL86" s="30"/>
      <c r="AT86" s="29">
        <f t="shared" si="25"/>
        <v>-0.25</v>
      </c>
      <c r="AU86" s="29">
        <f t="shared" si="25"/>
        <v>-0.18</v>
      </c>
      <c r="AV86" s="29">
        <f t="shared" si="25"/>
        <v>-0.28000000000000003</v>
      </c>
      <c r="AW86" s="29">
        <f t="shared" si="25"/>
        <v>-0.15</v>
      </c>
      <c r="AX86" s="29">
        <f t="shared" si="25"/>
        <v>-0.09</v>
      </c>
      <c r="AY86" s="29">
        <f t="shared" si="25"/>
        <v>-0.41</v>
      </c>
      <c r="AZ86" s="29">
        <f t="shared" si="25"/>
        <v>-0.43</v>
      </c>
      <c r="BA86" s="29">
        <f t="shared" si="15"/>
        <v>-0.45</v>
      </c>
      <c r="BB86" s="30"/>
      <c r="BJ86" s="29" t="str">
        <f t="shared" si="30"/>
        <v>-</v>
      </c>
      <c r="BK86" s="29" t="str">
        <f t="shared" si="30"/>
        <v>-</v>
      </c>
      <c r="BL86" s="29" t="str">
        <f t="shared" si="30"/>
        <v>-</v>
      </c>
      <c r="BM86" s="29" t="str">
        <f t="shared" si="30"/>
        <v>-</v>
      </c>
      <c r="BN86" s="29" t="str">
        <f t="shared" si="30"/>
        <v>-</v>
      </c>
      <c r="BO86" s="29" t="str">
        <f t="shared" si="26"/>
        <v>-</v>
      </c>
      <c r="BP86" s="29" t="str">
        <f t="shared" si="27"/>
        <v>-</v>
      </c>
      <c r="BQ86" s="29" t="str">
        <f t="shared" si="27"/>
        <v>-</v>
      </c>
      <c r="BR86" s="30"/>
      <c r="BZ86" s="37" t="str">
        <f t="shared" si="28"/>
        <v>-</v>
      </c>
      <c r="CA86" s="29" t="str">
        <f t="shared" si="28"/>
        <v>-</v>
      </c>
      <c r="CB86" s="29" t="str">
        <f t="shared" si="28"/>
        <v>-</v>
      </c>
      <c r="CC86" s="29" t="str">
        <f t="shared" si="28"/>
        <v>-</v>
      </c>
      <c r="CD86" s="29" t="str">
        <f t="shared" si="28"/>
        <v>-</v>
      </c>
      <c r="CE86" s="29" t="str">
        <f t="shared" si="28"/>
        <v>-</v>
      </c>
      <c r="CF86" s="29" t="str">
        <f t="shared" si="28"/>
        <v>-</v>
      </c>
      <c r="CG86" s="29" t="str">
        <f t="shared" si="16"/>
        <v>-</v>
      </c>
      <c r="CH86" s="30"/>
      <c r="CP86" s="28" t="str">
        <f>IFERROR(IF($E86=1,RANK(BJ86,BJ:BJ,1)+COUNTIF(BJ$4:BJ86,BJ86)-1,"-"),"-")</f>
        <v>-</v>
      </c>
      <c r="CQ86" s="28" t="str">
        <f>IFERROR(IF($E86=1,RANK(BK86,BK:BK,1)+COUNTIF(BK$4:BK86,BK86)-1,"-"),"-")</f>
        <v>-</v>
      </c>
      <c r="CR86" s="28" t="str">
        <f>IFERROR(IF($E86=1,RANK(BL86,BL:BL,1)+COUNTIF(BL$4:BL86,BL86)-1,"-"),"-")</f>
        <v>-</v>
      </c>
      <c r="CS86" s="28" t="str">
        <f>IFERROR(IF($E86=1,RANK(BM86,BM:BM,1)+COUNTIF(BM$4:BM86,BM86)-1,"-"),"-")</f>
        <v>-</v>
      </c>
      <c r="CT86" s="28" t="str">
        <f>IFERROR(IF($E86=1,RANK(BN86,BN:BN,1)+COUNTIF(BN$4:BN86,BN86)-1,"-"),"-")</f>
        <v>-</v>
      </c>
      <c r="CU86" s="28" t="str">
        <f>IFERROR(IF($E86=1,RANK(BO86,BO:BO,1)+COUNTIF(BO$4:BO86,BO86)-1,"-"),"-")</f>
        <v>-</v>
      </c>
      <c r="CV86" s="28" t="str">
        <f>IFERROR(IF($E86=1,RANK(BP86,BP:BP,1)+COUNTIF(BP$4:BP86,BP86)-1,"-"),"-")</f>
        <v>-</v>
      </c>
      <c r="CW86" s="28" t="str">
        <f>IFERROR(IF($E86=1,RANK(BQ86,BQ:BQ,1)+COUNTIF(BQ$4:BQ86,BQ86)-1,"-"),"-")</f>
        <v>-</v>
      </c>
      <c r="CX86" s="30"/>
      <c r="DF86" s="28" t="str">
        <f>IFERROR(IF($E86=1,RANK(BZ86,BZ:BZ,1)+COUNTIF(BZ$3:BZ85,BZ86),"-"),"-")</f>
        <v>-</v>
      </c>
      <c r="DG86" s="28" t="str">
        <f>IFERROR(IF($E86=1,RANK(CA86,CA:CA,1)+COUNTIF(CA$3:CA85,CA86),"-"),"-")</f>
        <v>-</v>
      </c>
      <c r="DH86" s="28" t="str">
        <f>IFERROR(IF($E86=1,RANK(CB86,CB:CB,1)+COUNTIF(CB$3:CB85,CB86),"-"),"-")</f>
        <v>-</v>
      </c>
      <c r="DI86" s="28" t="str">
        <f>IFERROR(IF($E86=1,RANK(CC86,CC:CC,1)+COUNTIF(CC$3:CC85,CC86),"-"),"-")</f>
        <v>-</v>
      </c>
      <c r="DJ86" s="28" t="str">
        <f>IFERROR(IF($E86=1,RANK(CD86,CD:CD,1)+COUNTIF(CD$3:CD85,CD86),"-"),"-")</f>
        <v>-</v>
      </c>
      <c r="DK86" s="28" t="str">
        <f>IFERROR(IF($E86=1,RANK(CE86,CE:CE,1)+COUNTIF(CE$3:CE85,CE86),"-"),"-")</f>
        <v>-</v>
      </c>
      <c r="DL86" s="28" t="str">
        <f>IFERROR(IF($E86=1,RANK(CF86,CF:CF,1)+COUNTIF(CF$3:CF85,CF86),"-"),"-")</f>
        <v>-</v>
      </c>
      <c r="DM86" s="28" t="str">
        <f>IFERROR(IF($E86=1,RANK(CG86,CG:CG,1)+COUNTIF(CG$3:CG85,CG86),"-"),"-")</f>
        <v>-</v>
      </c>
      <c r="DN86" s="6"/>
      <c r="DO86" s="28" t="str">
        <f>IFERROR(IF($E86=1,RANK(CI86,CI:CI,1)+COUNTIF(CI$4:CI86,CI86)-1,"-"),"-")</f>
        <v>-</v>
      </c>
      <c r="DP86" s="28" t="str">
        <f>IFERROR(IF($E86=1,RANK(CJ86,CJ:CJ,1)+COUNTIF(CJ$4:CJ86,CJ86)-1,"-"),"-")</f>
        <v>-</v>
      </c>
      <c r="DQ86" s="28" t="str">
        <f>IFERROR(IF($E86=1,RANK(CK86,CK:CK,1)+COUNTIF(CK$4:CK86,CK86)-1,"-"),"-")</f>
        <v>-</v>
      </c>
      <c r="DR86" s="28" t="str">
        <f>IFERROR(IF($E86=1,RANK(CL86,CL:CL,1)+COUNTIF(CL$4:CL86,CL86)-1,"-"),"-")</f>
        <v>-</v>
      </c>
      <c r="DS86" s="28" t="str">
        <f>IFERROR(IF($E86=1,RANK(CM86,CM:CM,1)+COUNTIF(CM$4:CM86,CM86)-1,"-"),"-")</f>
        <v>-</v>
      </c>
      <c r="DT86" s="28" t="str">
        <f>IFERROR(IF($E86=1,RANK(CN86,CN:CN,1)+COUNTIF(CN$4:CN86,CN86)-1,"-"),"-")</f>
        <v>-</v>
      </c>
      <c r="DU86">
        <f>DU85+1</f>
        <v>5</v>
      </c>
      <c r="DV86" s="34">
        <f>DV85-1</f>
        <v>96</v>
      </c>
      <c r="DW86" s="33" t="str">
        <f>IFERROR(INDEX($A:$DD,IF($EI$4="Entrants",MATCH($DU86,$CV:$CV,0),MATCH($DU86,$DC:$DC,0)),11),"")</f>
        <v>QUIMPER</v>
      </c>
      <c r="DX86" s="31">
        <f>IFERROR(INDEX($A:$DD,IF($EI$4="Entrants",MATCH($DU86,$CV:$CV,0),MATCH($DU86,$DC:$DC,0)),IF($EI$4="Entrants",68,25)),"")</f>
        <v>5.61</v>
      </c>
      <c r="DY86">
        <f>DY85+1</f>
        <v>5</v>
      </c>
      <c r="DZ86" s="34">
        <f>MAX(DZ85-1,0)</f>
        <v>95</v>
      </c>
      <c r="EA86" s="33" t="str">
        <f>IFERROR(INDEX($A:$DT,IF($EI$4="Entrants",MATCH($DY86,$DL:$DL,0),MATCH($DY86,$DS:$DS,0)),11),"")</f>
        <v>PARIS GARE DE L'EST</v>
      </c>
      <c r="EB86" s="61">
        <f t="shared" si="32"/>
        <v>-0.59</v>
      </c>
      <c r="EC86" s="32">
        <f>IFERROR(INDEX($A:$DT,IF($EI$4="Entrants",MATCH($DY86,$DL:$DL,0),MATCH($DY86,$DS:$DS,0)),IF($EI$4="Entrants",68,25)),"")</f>
        <v>6.51</v>
      </c>
      <c r="ED86" s="31">
        <f>IFERROR(IF(EB86&gt;0,"+"&amp;ROUND(EB86,2),ROUND(EB86,2)),"")</f>
        <v>-0.59</v>
      </c>
      <c r="EU86">
        <v>7.89</v>
      </c>
      <c r="EV86">
        <v>8.25</v>
      </c>
      <c r="EW86">
        <v>8.76</v>
      </c>
      <c r="EX86">
        <v>8.42</v>
      </c>
      <c r="EY86">
        <v>8.2100000000000009</v>
      </c>
      <c r="EZ86">
        <v>8.07</v>
      </c>
      <c r="FA86">
        <v>6.44</v>
      </c>
      <c r="FB86">
        <v>7.23</v>
      </c>
      <c r="FK86">
        <v>7.84</v>
      </c>
      <c r="FL86">
        <v>8.27</v>
      </c>
      <c r="FM86">
        <v>8.92</v>
      </c>
      <c r="FN86">
        <v>7.87</v>
      </c>
      <c r="FO86">
        <v>7.45</v>
      </c>
      <c r="FP86">
        <v>6.91</v>
      </c>
      <c r="FQ86">
        <v>5.55</v>
      </c>
      <c r="FR86">
        <v>6.87</v>
      </c>
    </row>
    <row r="87" spans="1:174" ht="15.5" x14ac:dyDescent="0.35">
      <c r="A87" s="9">
        <f t="shared" si="21"/>
        <v>1</v>
      </c>
      <c r="B87" s="9">
        <f t="shared" si="22"/>
        <v>1</v>
      </c>
      <c r="C87" s="9">
        <f t="shared" si="29"/>
        <v>1</v>
      </c>
      <c r="D87" s="9">
        <f t="shared" si="23"/>
        <v>1</v>
      </c>
      <c r="E87" s="9">
        <f t="shared" si="24"/>
        <v>1</v>
      </c>
      <c r="F87" s="68" t="s">
        <v>80</v>
      </c>
      <c r="G87" s="68" t="s">
        <v>97</v>
      </c>
      <c r="H87" s="7">
        <v>1</v>
      </c>
      <c r="I87" s="66" t="s">
        <v>49</v>
      </c>
      <c r="J87" s="66">
        <v>751008</v>
      </c>
      <c r="K87" s="66" t="s">
        <v>176</v>
      </c>
      <c r="L87" s="66" t="s">
        <v>46</v>
      </c>
      <c r="M87" s="66" t="s">
        <v>47</v>
      </c>
      <c r="N87" s="65">
        <v>7.34</v>
      </c>
      <c r="O87" s="54">
        <v>8.18</v>
      </c>
      <c r="P87" s="54">
        <v>8.77</v>
      </c>
      <c r="Q87" s="65">
        <v>7.14</v>
      </c>
      <c r="R87" s="65">
        <v>7.28</v>
      </c>
      <c r="S87" s="65">
        <v>7.67</v>
      </c>
      <c r="T87" s="50">
        <v>6.49</v>
      </c>
      <c r="U87" s="50">
        <v>6.21</v>
      </c>
      <c r="V87" s="30"/>
      <c r="AD87" s="65">
        <v>7.15</v>
      </c>
      <c r="AE87" s="65">
        <v>7.84</v>
      </c>
      <c r="AF87" s="70">
        <v>8.02</v>
      </c>
      <c r="AG87" s="65">
        <v>6.95</v>
      </c>
      <c r="AH87" s="65">
        <v>6.94</v>
      </c>
      <c r="AI87" s="65">
        <v>7.27</v>
      </c>
      <c r="AJ87" s="50">
        <v>6.5</v>
      </c>
      <c r="AK87" s="50">
        <v>6.54</v>
      </c>
      <c r="AL87" s="30"/>
      <c r="AT87" s="29">
        <f t="shared" si="25"/>
        <v>0.19</v>
      </c>
      <c r="AU87" s="29">
        <f t="shared" si="25"/>
        <v>0.34</v>
      </c>
      <c r="AV87" s="29">
        <f t="shared" si="25"/>
        <v>0.75</v>
      </c>
      <c r="AW87" s="29">
        <f t="shared" si="25"/>
        <v>0.19</v>
      </c>
      <c r="AX87" s="29">
        <f t="shared" si="25"/>
        <v>0.34</v>
      </c>
      <c r="AY87" s="29">
        <f t="shared" si="25"/>
        <v>0.4</v>
      </c>
      <c r="AZ87" s="29">
        <f t="shared" si="25"/>
        <v>-0.01</v>
      </c>
      <c r="BA87" s="29">
        <f t="shared" si="15"/>
        <v>-0.33</v>
      </c>
      <c r="BB87" s="30"/>
      <c r="BJ87" s="29">
        <f t="shared" si="30"/>
        <v>7.34</v>
      </c>
      <c r="BK87" s="29">
        <f t="shared" si="30"/>
        <v>8.18</v>
      </c>
      <c r="BL87" s="29">
        <f t="shared" si="30"/>
        <v>8.77</v>
      </c>
      <c r="BM87" s="29">
        <f t="shared" si="30"/>
        <v>7.14</v>
      </c>
      <c r="BN87" s="29">
        <f t="shared" si="30"/>
        <v>7.28</v>
      </c>
      <c r="BO87" s="29">
        <f t="shared" si="26"/>
        <v>7.67</v>
      </c>
      <c r="BP87" s="29">
        <f t="shared" si="27"/>
        <v>6.49</v>
      </c>
      <c r="BQ87" s="29">
        <f t="shared" si="27"/>
        <v>6.21</v>
      </c>
      <c r="BR87" s="30"/>
      <c r="BZ87" s="37">
        <f t="shared" si="28"/>
        <v>0.19</v>
      </c>
      <c r="CA87" s="29">
        <f t="shared" si="28"/>
        <v>0.34</v>
      </c>
      <c r="CB87" s="29">
        <f t="shared" si="28"/>
        <v>0.75</v>
      </c>
      <c r="CC87" s="29">
        <f t="shared" si="28"/>
        <v>0.19</v>
      </c>
      <c r="CD87" s="29">
        <f t="shared" si="28"/>
        <v>0.34</v>
      </c>
      <c r="CE87" s="29">
        <f t="shared" si="28"/>
        <v>0.4</v>
      </c>
      <c r="CF87" s="29">
        <f t="shared" si="28"/>
        <v>-0.01</v>
      </c>
      <c r="CG87" s="29">
        <f t="shared" si="16"/>
        <v>-0.33</v>
      </c>
      <c r="CH87" s="30"/>
      <c r="CP87" s="28">
        <f>IFERROR(IF($E87=1,RANK(BJ87,BJ:BJ,1)+COUNTIF(BJ$4:BJ87,BJ87)-1,"-"),"-")</f>
        <v>9</v>
      </c>
      <c r="CQ87" s="28">
        <f>IFERROR(IF($E87=1,RANK(BK87,BK:BK,1)+COUNTIF(BK$4:BK87,BK87)-1,"-"),"-")</f>
        <v>17</v>
      </c>
      <c r="CR87" s="28">
        <f>IFERROR(IF($E87=1,RANK(BL87,BL:BL,1)+COUNTIF(BL$4:BL87,BL87)-1,"-"),"-")</f>
        <v>45</v>
      </c>
      <c r="CS87" s="28">
        <f>IFERROR(IF($E87=1,RANK(BM87,BM:BM,1)+COUNTIF(BM$4:BM87,BM87)-1,"-"),"-")</f>
        <v>1</v>
      </c>
      <c r="CT87" s="28">
        <f>IFERROR(IF($E87=1,RANK(BN87,BN:BN,1)+COUNTIF(BN$4:BN87,BN87)-1,"-"),"-")</f>
        <v>8</v>
      </c>
      <c r="CU87" s="28">
        <f>IFERROR(IF($E87=1,RANK(BO87,BO:BO,1)+COUNTIF(BO$4:BO87,BO87)-1,"-"),"-")</f>
        <v>61</v>
      </c>
      <c r="CV87" s="28">
        <f>IFERROR(IF($E87=1,RANK(BP87,BP:BP,1)+COUNTIF(BP$4:BP87,BP87)-1,"-"),"-")</f>
        <v>44</v>
      </c>
      <c r="CW87" s="28">
        <f>IFERROR(IF($E87=1,RANK(BQ87,BQ:BQ,1)+COUNTIF(BQ$4:BQ87,BQ87)-1,"-"),"-")</f>
        <v>3</v>
      </c>
      <c r="CX87" s="30"/>
      <c r="DF87" s="28">
        <f>IFERROR(IF($E87=1,RANK(BZ87,BZ:BZ,1)+COUNTIF(BZ$3:BZ86,BZ87),"-"),"-")</f>
        <v>66</v>
      </c>
      <c r="DG87" s="28">
        <f>IFERROR(IF($E87=1,RANK(CA87,CA:CA,1)+COUNTIF(CA$3:CA86,CA87),"-"),"-")</f>
        <v>83</v>
      </c>
      <c r="DH87" s="28">
        <f>IFERROR(IF($E87=1,RANK(CB87,CB:CB,1)+COUNTIF(CB$3:CB86,CB87),"-"),"-")</f>
        <v>97</v>
      </c>
      <c r="DI87" s="28">
        <f>IFERROR(IF($E87=1,RANK(CC87,CC:CC,1)+COUNTIF(CC$3:CC86,CC87),"-"),"-")</f>
        <v>73</v>
      </c>
      <c r="DJ87" s="28">
        <f>IFERROR(IF($E87=1,RANK(CD87,CD:CD,1)+COUNTIF(CD$3:CD86,CD87),"-"),"-")</f>
        <v>79</v>
      </c>
      <c r="DK87" s="28">
        <f>IFERROR(IF($E87=1,RANK(CE87,CE:CE,1)+COUNTIF(CE$3:CE86,CE87),"-"),"-")</f>
        <v>81</v>
      </c>
      <c r="DL87" s="28">
        <f>IFERROR(IF($E87=1,RANK(CF87,CF:CF,1)+COUNTIF(CF$3:CF86,CF87),"-"),"-")</f>
        <v>41</v>
      </c>
      <c r="DM87" s="28">
        <f>IFERROR(IF($E87=1,RANK(CG87,CG:CG,1)+COUNTIF(CG$3:CG86,CG87),"-"),"-")</f>
        <v>10</v>
      </c>
      <c r="DN87" s="6"/>
      <c r="DO87" s="28" t="str">
        <f>IFERROR(IF($E87=1,RANK(CI87,CI:CI,1)+COUNTIF(CI$4:CI87,CI87)-1,"-"),"-")</f>
        <v>-</v>
      </c>
      <c r="DP87" s="28" t="str">
        <f>IFERROR(IF($E87=1,RANK(CJ87,CJ:CJ,1)+COUNTIF(CJ$4:CJ87,CJ87)-1,"-"),"-")</f>
        <v>-</v>
      </c>
      <c r="DQ87" s="28" t="str">
        <f>IFERROR(IF($E87=1,RANK(CK87,CK:CK,1)+COUNTIF(CK$4:CK87,CK87)-1,"-"),"-")</f>
        <v>-</v>
      </c>
      <c r="DR87" s="28" t="str">
        <f>IFERROR(IF($E87=1,RANK(CL87,CL:CL,1)+COUNTIF(CL$4:CL87,CL87)-1,"-"),"-")</f>
        <v>-</v>
      </c>
      <c r="DS87" s="28" t="str">
        <f>IFERROR(IF($E87=1,RANK(CM87,CM:CM,1)+COUNTIF(CM$4:CM87,CM87)-1,"-"),"-")</f>
        <v>-</v>
      </c>
      <c r="DT87" s="28" t="str">
        <f>IFERROR(IF($E87=1,RANK(CN87,CN:CN,1)+COUNTIF(CN$4:CN87,CN87)-1,"-"),"-")</f>
        <v>-</v>
      </c>
      <c r="DU87" s="41" t="s">
        <v>13</v>
      </c>
      <c r="DV87" s="40" t="s">
        <v>13</v>
      </c>
      <c r="DW87" s="39" t="s">
        <v>38</v>
      </c>
      <c r="DX87" s="38" t="s">
        <v>39</v>
      </c>
      <c r="DY87" s="41" t="s">
        <v>13</v>
      </c>
      <c r="DZ87" s="40" t="s">
        <v>13</v>
      </c>
      <c r="EA87" s="39" t="s">
        <v>40</v>
      </c>
      <c r="EB87" s="38" t="s">
        <v>41</v>
      </c>
      <c r="EC87" s="38" t="s">
        <v>39</v>
      </c>
      <c r="ED87" s="38" t="s">
        <v>41</v>
      </c>
      <c r="EU87">
        <v>8.09</v>
      </c>
      <c r="EV87">
        <v>8.4</v>
      </c>
      <c r="EW87">
        <v>8.36</v>
      </c>
      <c r="EX87">
        <v>8.4700000000000006</v>
      </c>
      <c r="EY87">
        <v>8.23</v>
      </c>
      <c r="EZ87">
        <v>8.11</v>
      </c>
      <c r="FA87">
        <v>7.19</v>
      </c>
      <c r="FB87">
        <v>7.29</v>
      </c>
      <c r="FK87">
        <v>8</v>
      </c>
      <c r="FL87">
        <v>7.98</v>
      </c>
      <c r="FM87">
        <v>8.35</v>
      </c>
      <c r="FN87">
        <v>8.41</v>
      </c>
      <c r="FO87">
        <v>7.73</v>
      </c>
      <c r="FP87">
        <v>7.67</v>
      </c>
      <c r="FQ87">
        <v>6.94</v>
      </c>
      <c r="FR87">
        <v>6.73</v>
      </c>
    </row>
    <row r="88" spans="1:174" ht="19.5" x14ac:dyDescent="0.35">
      <c r="A88" s="9">
        <f t="shared" si="21"/>
        <v>1</v>
      </c>
      <c r="B88" s="9">
        <f t="shared" si="22"/>
        <v>1</v>
      </c>
      <c r="C88" s="9">
        <f t="shared" si="29"/>
        <v>1</v>
      </c>
      <c r="D88" s="9">
        <f t="shared" si="23"/>
        <v>1</v>
      </c>
      <c r="E88" s="9">
        <f t="shared" si="24"/>
        <v>1</v>
      </c>
      <c r="F88" s="68" t="s">
        <v>80</v>
      </c>
      <c r="G88" s="68" t="s">
        <v>99</v>
      </c>
      <c r="H88" s="7">
        <v>1</v>
      </c>
      <c r="I88" s="66" t="s">
        <v>78</v>
      </c>
      <c r="J88" s="66">
        <v>756403</v>
      </c>
      <c r="K88" s="66" t="s">
        <v>177</v>
      </c>
      <c r="L88" s="66" t="s">
        <v>46</v>
      </c>
      <c r="M88" s="66" t="s">
        <v>47</v>
      </c>
      <c r="N88" s="54">
        <v>8.64</v>
      </c>
      <c r="O88" s="54">
        <v>8.26</v>
      </c>
      <c r="P88" s="54">
        <v>8.86</v>
      </c>
      <c r="Q88" s="55">
        <v>9.4</v>
      </c>
      <c r="R88" s="54">
        <v>8.99</v>
      </c>
      <c r="S88" s="54">
        <v>8.02</v>
      </c>
      <c r="T88" s="50">
        <v>7.7</v>
      </c>
      <c r="U88" s="50">
        <v>7.99</v>
      </c>
      <c r="V88" s="30"/>
      <c r="AD88" s="60" t="s">
        <v>84</v>
      </c>
      <c r="AE88" s="60" t="s">
        <v>84</v>
      </c>
      <c r="AF88" s="60" t="s">
        <v>84</v>
      </c>
      <c r="AG88" s="60" t="s">
        <v>84</v>
      </c>
      <c r="AH88" s="60" t="s">
        <v>84</v>
      </c>
      <c r="AI88" s="60" t="s">
        <v>84</v>
      </c>
      <c r="AJ88" s="27" t="s">
        <v>84</v>
      </c>
      <c r="AK88" s="27" t="s">
        <v>84</v>
      </c>
      <c r="AL88" s="30"/>
      <c r="AT88" s="29" t="str">
        <f t="shared" si="25"/>
        <v>-</v>
      </c>
      <c r="AU88" s="29" t="str">
        <f t="shared" si="25"/>
        <v>-</v>
      </c>
      <c r="AV88" s="29" t="str">
        <f t="shared" si="25"/>
        <v>-</v>
      </c>
      <c r="AW88" s="29" t="str">
        <f t="shared" si="25"/>
        <v>-</v>
      </c>
      <c r="AX88" s="29" t="str">
        <f t="shared" si="25"/>
        <v>-</v>
      </c>
      <c r="AY88" s="29" t="str">
        <f t="shared" si="25"/>
        <v>-</v>
      </c>
      <c r="AZ88" s="29" t="str">
        <f t="shared" si="25"/>
        <v>-</v>
      </c>
      <c r="BA88" s="29" t="str">
        <f t="shared" si="15"/>
        <v>-</v>
      </c>
      <c r="BB88" s="30"/>
      <c r="BJ88" s="29">
        <f t="shared" si="30"/>
        <v>8.64</v>
      </c>
      <c r="BK88" s="29">
        <f t="shared" si="30"/>
        <v>8.26</v>
      </c>
      <c r="BL88" s="29">
        <f t="shared" si="30"/>
        <v>8.86</v>
      </c>
      <c r="BM88" s="29">
        <f t="shared" si="30"/>
        <v>9.4</v>
      </c>
      <c r="BN88" s="29">
        <f t="shared" si="30"/>
        <v>8.99</v>
      </c>
      <c r="BO88" s="29">
        <f t="shared" si="26"/>
        <v>8.02</v>
      </c>
      <c r="BP88" s="29">
        <f t="shared" si="27"/>
        <v>7.7</v>
      </c>
      <c r="BQ88" s="29">
        <f t="shared" si="27"/>
        <v>7.99</v>
      </c>
      <c r="BR88" s="30"/>
      <c r="BZ88" s="37" t="str">
        <f t="shared" si="28"/>
        <v>-</v>
      </c>
      <c r="CA88" s="29" t="str">
        <f t="shared" si="28"/>
        <v>-</v>
      </c>
      <c r="CB88" s="29" t="str">
        <f t="shared" si="28"/>
        <v>-</v>
      </c>
      <c r="CC88" s="29" t="str">
        <f t="shared" si="28"/>
        <v>-</v>
      </c>
      <c r="CD88" s="29" t="str">
        <f t="shared" si="28"/>
        <v>-</v>
      </c>
      <c r="CE88" s="29" t="str">
        <f t="shared" si="28"/>
        <v>-</v>
      </c>
      <c r="CF88" s="29" t="str">
        <f t="shared" si="28"/>
        <v>-</v>
      </c>
      <c r="CG88" s="29" t="str">
        <f t="shared" si="16"/>
        <v>-</v>
      </c>
      <c r="CH88" s="30"/>
      <c r="CP88" s="28">
        <f>IFERROR(IF($E88=1,RANK(BJ88,BJ:BJ,1)+COUNTIF(BJ$4:BJ88,BJ88)-1,"-"),"-")</f>
        <v>100</v>
      </c>
      <c r="CQ88" s="28">
        <f>IFERROR(IF($E88=1,RANK(BK88,BK:BK,1)+COUNTIF(BK$4:BK88,BK88)-1,"-"),"-")</f>
        <v>24</v>
      </c>
      <c r="CR88" s="28">
        <f>IFERROR(IF($E88=1,RANK(BL88,BL:BL,1)+COUNTIF(BL$4:BL88,BL88)-1,"-"),"-")</f>
        <v>60</v>
      </c>
      <c r="CS88" s="28">
        <f>IFERROR(IF($E88=1,RANK(BM88,BM:BM,1)+COUNTIF(BM$4:BM88,BM88)-1,"-"),"-")</f>
        <v>100</v>
      </c>
      <c r="CT88" s="28">
        <f>IFERROR(IF($E88=1,RANK(BN88,BN:BN,1)+COUNTIF(BN$4:BN88,BN88)-1,"-"),"-")</f>
        <v>100</v>
      </c>
      <c r="CU88" s="28">
        <f>IFERROR(IF($E88=1,RANK(BO88,BO:BO,1)+COUNTIF(BO$4:BO88,BO88)-1,"-"),"-")</f>
        <v>90</v>
      </c>
      <c r="CV88" s="28">
        <f>IFERROR(IF($E88=1,RANK(BP88,BP:BP,1)+COUNTIF(BP$4:BP88,BP88)-1,"-"),"-")</f>
        <v>96</v>
      </c>
      <c r="CW88" s="28">
        <f>IFERROR(IF($E88=1,RANK(BQ88,BQ:BQ,1)+COUNTIF(BQ$4:BQ88,BQ88)-1,"-"),"-")</f>
        <v>95</v>
      </c>
      <c r="CX88" s="30"/>
      <c r="DF88" s="28" t="str">
        <f>IFERROR(IF($E88=1,RANK(BZ88,BZ:BZ,1)+COUNTIF(BZ$3:BZ87,BZ88),"-"),"-")</f>
        <v>-</v>
      </c>
      <c r="DG88" s="28" t="str">
        <f>IFERROR(IF($E88=1,RANK(CA88,CA:CA,1)+COUNTIF(CA$3:CA87,CA88),"-"),"-")</f>
        <v>-</v>
      </c>
      <c r="DH88" s="28" t="str">
        <f>IFERROR(IF($E88=1,RANK(CB88,CB:CB,1)+COUNTIF(CB$3:CB87,CB88),"-"),"-")</f>
        <v>-</v>
      </c>
      <c r="DI88" s="28" t="str">
        <f>IFERROR(IF($E88=1,RANK(CC88,CC:CC,1)+COUNTIF(CC$3:CC87,CC88),"-"),"-")</f>
        <v>-</v>
      </c>
      <c r="DJ88" s="28" t="str">
        <f>IFERROR(IF($E88=1,RANK(CD88,CD:CD,1)+COUNTIF(CD$3:CD87,CD88),"-"),"-")</f>
        <v>-</v>
      </c>
      <c r="DK88" s="28" t="str">
        <f>IFERROR(IF($E88=1,RANK(CE88,CE:CE,1)+COUNTIF(CE$3:CE87,CE88),"-"),"-")</f>
        <v>-</v>
      </c>
      <c r="DL88" s="28" t="str">
        <f>IFERROR(IF($E88=1,RANK(CF88,CF:CF,1)+COUNTIF(CF$3:CF87,CF88),"-"),"-")</f>
        <v>-</v>
      </c>
      <c r="DM88" s="28" t="str">
        <f>IFERROR(IF($E88=1,RANK(CG88,CG:CG,1)+COUNTIF(CG$3:CG87,CG88),"-"),"-")</f>
        <v>-</v>
      </c>
      <c r="DN88" s="6"/>
      <c r="DO88" s="28" t="str">
        <f>IFERROR(IF($E88=1,RANK(CI88,CI:CI,1)+COUNTIF(CI$4:CI88,CI88)-1,"-"),"-")</f>
        <v>-</v>
      </c>
      <c r="DP88" s="28" t="str">
        <f>IFERROR(IF($E88=1,RANK(CJ88,CJ:CJ,1)+COUNTIF(CJ$4:CJ88,CJ88)-1,"-"),"-")</f>
        <v>-</v>
      </c>
      <c r="DQ88" s="28" t="str">
        <f>IFERROR(IF($E88=1,RANK(CK88,CK:CK,1)+COUNTIF(CK$4:CK88,CK88)-1,"-"),"-")</f>
        <v>-</v>
      </c>
      <c r="DR88" s="28" t="str">
        <f>IFERROR(IF($E88=1,RANK(CL88,CL:CL,1)+COUNTIF(CL$4:CL88,CL88)-1,"-"),"-")</f>
        <v>-</v>
      </c>
      <c r="DS88" s="28" t="str">
        <f>IFERROR(IF($E88=1,RANK(CM88,CM:CM,1)+COUNTIF(CM$4:CM88,CM88)-1,"-"),"-")</f>
        <v>-</v>
      </c>
      <c r="DT88" s="28" t="str">
        <f>IFERROR(IF($E88=1,RANK(CN88,CN:CN,1)+COUNTIF(CN$4:CN88,CN88)-1,"-"),"-")</f>
        <v>-</v>
      </c>
      <c r="DU88">
        <f>$F$2+1-DV88</f>
        <v>100</v>
      </c>
      <c r="DV88" s="34">
        <f>IF($EI$4="Entrants",MIN($CW:$CW),MIN($DD:$DD))</f>
        <v>1</v>
      </c>
      <c r="DW88" s="33" t="str">
        <f>IFERROR(INDEX($A:$DD,IF($EI$4="Entrants",MATCH($DU88,$CW:$CW,0),MATCH($DU88,$DD:$DD,0)),11),"")</f>
        <v>DIJON VILLE</v>
      </c>
      <c r="DX88" s="31">
        <f>IFERROR(INDEX($A:$DD,IF($EI$4="Entrants",MATCH($DU88,$CW:$CW,0),MATCH($DU88,$DD:$DD,0)),IF($EI$4="Entrants",69,26)),"")</f>
        <v>8.2100000000000009</v>
      </c>
      <c r="DY88">
        <f>DZ94+1-DZ88</f>
        <v>99</v>
      </c>
      <c r="DZ88" s="34">
        <f>IF($EI$4="Entrants",MIN($DM:$DM),MIN($DT:$DT))</f>
        <v>1</v>
      </c>
      <c r="EA88" s="33" t="str">
        <f>IFERROR(INDEX($A:$DT,IF($EI$4="Entrants",MATCH($DY88,$DM:$DM,0),MATCH($DY88,$DT:$DT,0)),11),"")</f>
        <v>TOULOUSE MATABIAU</v>
      </c>
      <c r="EB88" s="61">
        <f>IFERROR(INDEX($A:$DT,IF($EI$4="Entrants",MATCH($DY88,$DM:$DM,0),MATCH($DY88,$DT:$DT,0)),IF($EI$4="Entrants",85,56)),"")</f>
        <v>1.0900000000000001</v>
      </c>
      <c r="EC88" s="32">
        <f>IFERROR(INDEX($A:$DT,IF($EI$4="Entrants",MATCH($DY88,$DM:$DM,0),MATCH($DY88,$DT:$DT,0)),IF($EI$4="Entrants",69,26)),"")</f>
        <v>8.01</v>
      </c>
      <c r="ED88" s="31" t="str">
        <f>IFERROR(IF(EB88&gt;0,"+"&amp;ROUND(EB88,2),ROUND(EB88,2)),"")</f>
        <v>+1,09</v>
      </c>
      <c r="EU88">
        <v>7.24</v>
      </c>
      <c r="EV88">
        <v>8.19</v>
      </c>
      <c r="EW88">
        <v>7.71</v>
      </c>
      <c r="EX88">
        <v>7.96</v>
      </c>
      <c r="EY88">
        <v>7.37</v>
      </c>
      <c r="EZ88">
        <v>6.93</v>
      </c>
      <c r="FA88">
        <v>5.21</v>
      </c>
      <c r="FB88">
        <v>6.31</v>
      </c>
      <c r="FK88">
        <v>7.76</v>
      </c>
      <c r="FL88">
        <v>8.5299999999999994</v>
      </c>
      <c r="FM88">
        <v>8.26</v>
      </c>
      <c r="FN88">
        <v>8.56</v>
      </c>
      <c r="FO88">
        <v>8.09</v>
      </c>
      <c r="FP88" t="s">
        <v>84</v>
      </c>
      <c r="FQ88">
        <v>6.39</v>
      </c>
      <c r="FR88">
        <v>7.15</v>
      </c>
    </row>
    <row r="89" spans="1:174" ht="19.5" x14ac:dyDescent="0.35">
      <c r="A89" s="9">
        <f t="shared" si="21"/>
        <v>1</v>
      </c>
      <c r="B89" s="9">
        <f t="shared" si="22"/>
        <v>1</v>
      </c>
      <c r="C89" s="9">
        <f t="shared" si="29"/>
        <v>1</v>
      </c>
      <c r="D89" s="9">
        <f t="shared" si="23"/>
        <v>1</v>
      </c>
      <c r="E89" s="9">
        <f t="shared" si="24"/>
        <v>1</v>
      </c>
      <c r="F89" s="68" t="s">
        <v>80</v>
      </c>
      <c r="G89" s="68" t="s">
        <v>101</v>
      </c>
      <c r="H89" s="7">
        <v>1</v>
      </c>
      <c r="I89" s="66" t="s">
        <v>78</v>
      </c>
      <c r="J89" s="11">
        <v>611244</v>
      </c>
      <c r="K89" s="66" t="s">
        <v>178</v>
      </c>
      <c r="L89" s="66" t="s">
        <v>46</v>
      </c>
      <c r="M89" s="66" t="s">
        <v>47</v>
      </c>
      <c r="N89" s="54">
        <v>8.0399999999999991</v>
      </c>
      <c r="O89" s="54">
        <v>8.58</v>
      </c>
      <c r="P89" s="54">
        <v>8.6</v>
      </c>
      <c r="Q89" s="54">
        <v>8.5299999999999994</v>
      </c>
      <c r="R89" s="54">
        <v>8.18</v>
      </c>
      <c r="S89" s="65">
        <v>7.72</v>
      </c>
      <c r="T89" s="50">
        <v>6.7</v>
      </c>
      <c r="U89" s="50">
        <v>7.71</v>
      </c>
      <c r="V89" s="30"/>
      <c r="AD89" s="65">
        <v>8.1199999999999992</v>
      </c>
      <c r="AE89" s="70">
        <v>8.59</v>
      </c>
      <c r="AF89" s="72">
        <v>9.09</v>
      </c>
      <c r="AG89" s="70">
        <v>8.6999999999999993</v>
      </c>
      <c r="AH89" s="70">
        <v>8.09</v>
      </c>
      <c r="AI89" s="65">
        <v>7.74</v>
      </c>
      <c r="AJ89" s="50">
        <v>6.56</v>
      </c>
      <c r="AK89" s="50">
        <v>7.68</v>
      </c>
      <c r="AL89" s="30"/>
      <c r="AT89" s="29">
        <f t="shared" si="25"/>
        <v>-0.08</v>
      </c>
      <c r="AU89" s="29">
        <f t="shared" si="25"/>
        <v>-0.01</v>
      </c>
      <c r="AV89" s="29">
        <f t="shared" si="25"/>
        <v>-0.49</v>
      </c>
      <c r="AW89" s="29">
        <f t="shared" si="25"/>
        <v>-0.17</v>
      </c>
      <c r="AX89" s="29">
        <f t="shared" si="25"/>
        <v>0.09</v>
      </c>
      <c r="AY89" s="29">
        <f t="shared" si="25"/>
        <v>-0.02</v>
      </c>
      <c r="AZ89" s="29">
        <f t="shared" si="25"/>
        <v>0.14000000000000001</v>
      </c>
      <c r="BA89" s="29">
        <f t="shared" si="15"/>
        <v>0.03</v>
      </c>
      <c r="BB89" s="30"/>
      <c r="BJ89" s="29">
        <f t="shared" si="30"/>
        <v>8.0399999999999991</v>
      </c>
      <c r="BK89" s="29">
        <f t="shared" si="30"/>
        <v>8.58</v>
      </c>
      <c r="BL89" s="29">
        <f t="shared" si="30"/>
        <v>8.6</v>
      </c>
      <c r="BM89" s="29">
        <f t="shared" si="30"/>
        <v>8.5299999999999994</v>
      </c>
      <c r="BN89" s="29">
        <f t="shared" si="30"/>
        <v>8.18</v>
      </c>
      <c r="BO89" s="29">
        <f t="shared" si="26"/>
        <v>7.72</v>
      </c>
      <c r="BP89" s="29">
        <f t="shared" si="27"/>
        <v>6.7</v>
      </c>
      <c r="BQ89" s="29">
        <f t="shared" si="27"/>
        <v>7.71</v>
      </c>
      <c r="BR89" s="30"/>
      <c r="BZ89" s="37">
        <f t="shared" si="28"/>
        <v>-0.08</v>
      </c>
      <c r="CA89" s="29">
        <f t="shared" si="28"/>
        <v>-0.01</v>
      </c>
      <c r="CB89" s="29">
        <f t="shared" si="28"/>
        <v>-0.49</v>
      </c>
      <c r="CC89" s="29">
        <f t="shared" si="28"/>
        <v>-0.17</v>
      </c>
      <c r="CD89" s="29">
        <f t="shared" si="28"/>
        <v>0.09</v>
      </c>
      <c r="CE89" s="29">
        <f t="shared" si="28"/>
        <v>-0.02</v>
      </c>
      <c r="CF89" s="29">
        <f t="shared" si="28"/>
        <v>0.14000000000000001</v>
      </c>
      <c r="CG89" s="29">
        <f t="shared" si="16"/>
        <v>0.03</v>
      </c>
      <c r="CH89" s="30"/>
      <c r="CP89" s="28">
        <f>IFERROR(IF($E89=1,RANK(BJ89,BJ:BJ,1)+COUNTIF(BJ$4:BJ89,BJ89)-1,"-"),"-")</f>
        <v>67</v>
      </c>
      <c r="CQ89" s="28">
        <f>IFERROR(IF($E89=1,RANK(BK89,BK:BK,1)+COUNTIF(BK$4:BK89,BK89)-1,"-"),"-")</f>
        <v>64</v>
      </c>
      <c r="CR89" s="28">
        <f>IFERROR(IF($E89=1,RANK(BL89,BL:BL,1)+COUNTIF(BL$4:BL89,BL89)-1,"-"),"-")</f>
        <v>26</v>
      </c>
      <c r="CS89" s="28">
        <f>IFERROR(IF($E89=1,RANK(BM89,BM:BM,1)+COUNTIF(BM$4:BM89,BM89)-1,"-"),"-")</f>
        <v>63</v>
      </c>
      <c r="CT89" s="28">
        <f>IFERROR(IF($E89=1,RANK(BN89,BN:BN,1)+COUNTIF(BN$4:BN89,BN89)-1,"-"),"-")</f>
        <v>64</v>
      </c>
      <c r="CU89" s="28">
        <f>IFERROR(IF($E89=1,RANK(BO89,BO:BO,1)+COUNTIF(BO$4:BO89,BO89)-1,"-"),"-")</f>
        <v>65</v>
      </c>
      <c r="CV89" s="28">
        <f>IFERROR(IF($E89=1,RANK(BP89,BP:BP,1)+COUNTIF(BP$4:BP89,BP89)-1,"-"),"-")</f>
        <v>57</v>
      </c>
      <c r="CW89" s="28">
        <f>IFERROR(IF($E89=1,RANK(BQ89,BQ:BQ,1)+COUNTIF(BQ$4:BQ89,BQ89)-1,"-"),"-")</f>
        <v>83</v>
      </c>
      <c r="CX89" s="30"/>
      <c r="DF89" s="28">
        <f>IFERROR(IF($E89=1,RANK(BZ89,BZ:BZ,1)+COUNTIF(BZ$3:BZ88,BZ89),"-"),"-")</f>
        <v>29</v>
      </c>
      <c r="DG89" s="28">
        <f>IFERROR(IF($E89=1,RANK(CA89,CA:CA,1)+COUNTIF(CA$3:CA88,CA89),"-"),"-")</f>
        <v>34</v>
      </c>
      <c r="DH89" s="28">
        <f>IFERROR(IF($E89=1,RANK(CB89,CB:CB,1)+COUNTIF(CB$3:CB88,CB89),"-"),"-")</f>
        <v>2</v>
      </c>
      <c r="DI89" s="28">
        <f>IFERROR(IF($E89=1,RANK(CC89,CC:CC,1)+COUNTIF(CC$3:CC88,CC89),"-"),"-")</f>
        <v>18</v>
      </c>
      <c r="DJ89" s="28">
        <f>IFERROR(IF($E89=1,RANK(CD89,CD:CD,1)+COUNTIF(CD$3:CD88,CD89),"-"),"-")</f>
        <v>49</v>
      </c>
      <c r="DK89" s="28">
        <f>IFERROR(IF($E89=1,RANK(CE89,CE:CE,1)+COUNTIF(CE$3:CE88,CE89),"-"),"-")</f>
        <v>32</v>
      </c>
      <c r="DL89" s="28">
        <f>IFERROR(IF($E89=1,RANK(CF89,CF:CF,1)+COUNTIF(CF$3:CF88,CF89),"-"),"-")</f>
        <v>54</v>
      </c>
      <c r="DM89" s="28">
        <f>IFERROR(IF($E89=1,RANK(CG89,CG:CG,1)+COUNTIF(CG$3:CG88,CG89),"-"),"-")</f>
        <v>36</v>
      </c>
      <c r="DN89" s="6"/>
      <c r="DO89" s="28" t="str">
        <f>IFERROR(IF($E89=1,RANK(CI89,CI:CI,1)+COUNTIF(CI$4:CI89,CI89)-1,"-"),"-")</f>
        <v>-</v>
      </c>
      <c r="DP89" s="28" t="str">
        <f>IFERROR(IF($E89=1,RANK(CJ89,CJ:CJ,1)+COUNTIF(CJ$4:CJ89,CJ89)-1,"-"),"-")</f>
        <v>-</v>
      </c>
      <c r="DQ89" s="28" t="str">
        <f>IFERROR(IF($E89=1,RANK(CK89,CK:CK,1)+COUNTIF(CK$4:CK89,CK89)-1,"-"),"-")</f>
        <v>-</v>
      </c>
      <c r="DR89" s="28" t="str">
        <f>IFERROR(IF($E89=1,RANK(CL89,CL:CL,1)+COUNTIF(CL$4:CL89,CL89)-1,"-"),"-")</f>
        <v>-</v>
      </c>
      <c r="DS89" s="28" t="str">
        <f>IFERROR(IF($E89=1,RANK(CM89,CM:CM,1)+COUNTIF(CM$4:CM89,CM89)-1,"-"),"-")</f>
        <v>-</v>
      </c>
      <c r="DT89" s="28" t="str">
        <f>IFERROR(IF($E89=1,RANK(CN89,CN:CN,1)+COUNTIF(CN$4:CN89,CN89)-1,"-"),"-")</f>
        <v>-</v>
      </c>
      <c r="DU89">
        <f>DU88-1</f>
        <v>99</v>
      </c>
      <c r="DV89" s="34">
        <f>DV88+1</f>
        <v>2</v>
      </c>
      <c r="DW89" s="33" t="str">
        <f>IFERROR(INDEX($A:$DD,IF($EI$4="Entrants",MATCH($DU89,$CW:$CW,0),MATCH($DU89,$DD:$DD,0)),11),"")</f>
        <v>REIMS</v>
      </c>
      <c r="DX89" s="31">
        <f>IFERROR(INDEX($A:$DD,IF($EI$4="Entrants",MATCH($DU89,$CW:$CW,0),MATCH($DU89,$DD:$DD,0)),IF($EI$4="Entrants",69,26)),"")</f>
        <v>8.18</v>
      </c>
      <c r="DY89">
        <f>DY88-1</f>
        <v>98</v>
      </c>
      <c r="DZ89" s="34">
        <f>MAX(DZ88+1,0)</f>
        <v>2</v>
      </c>
      <c r="EA89" s="33" t="str">
        <f>IFERROR(INDEX($A:$DT,IF($EI$4="Entrants",MATCH($DY89,$DM:$DM,0),MATCH($DY89,$DT:$DT,0)),11),"")</f>
        <v>MEUSE TGV</v>
      </c>
      <c r="EB89" s="61">
        <f t="shared" ref="EB89:EB92" si="33">IFERROR(INDEX($A:$DT,IF($EI$4="Entrants",MATCH($DY89,$DM:$DM,0),MATCH($DY89,$DT:$DT,0)),IF($EI$4="Entrants",85,56)),"")</f>
        <v>1</v>
      </c>
      <c r="EC89" s="32">
        <f>IFERROR(INDEX($A:$DT,IF($EI$4="Entrants",MATCH($DY89,$DM:$DM,0),MATCH($DY89,$DT:$DT,0)),IF($EI$4="Entrants",69,26)),"")</f>
        <v>7.39</v>
      </c>
      <c r="ED89" s="31" t="str">
        <f>IFERROR(IF(EB89&gt;0,"+"&amp;ROUND(EB89,2),ROUND(EB89,2)),"")</f>
        <v>+1</v>
      </c>
      <c r="EU89">
        <v>8.08</v>
      </c>
      <c r="EV89">
        <v>8.56</v>
      </c>
      <c r="EW89">
        <v>8.6</v>
      </c>
      <c r="EX89">
        <v>8.69</v>
      </c>
      <c r="EY89">
        <v>8.11</v>
      </c>
      <c r="EZ89">
        <v>7.58</v>
      </c>
      <c r="FA89">
        <v>6.01</v>
      </c>
      <c r="FB89">
        <v>6.76</v>
      </c>
      <c r="FK89">
        <v>7.91</v>
      </c>
      <c r="FL89">
        <v>8.4700000000000006</v>
      </c>
      <c r="FM89">
        <v>8.9</v>
      </c>
      <c r="FN89">
        <v>8.85</v>
      </c>
      <c r="FO89">
        <v>8.01</v>
      </c>
      <c r="FP89">
        <v>7.41</v>
      </c>
      <c r="FQ89">
        <v>6.36</v>
      </c>
      <c r="FR89">
        <v>6.77</v>
      </c>
    </row>
    <row r="90" spans="1:174" ht="19.5" x14ac:dyDescent="0.35">
      <c r="A90" s="9">
        <f t="shared" si="21"/>
        <v>1</v>
      </c>
      <c r="B90" s="9">
        <f t="shared" si="22"/>
        <v>1</v>
      </c>
      <c r="C90" s="9">
        <f t="shared" si="29"/>
        <v>1</v>
      </c>
      <c r="D90" s="9">
        <f t="shared" si="23"/>
        <v>1</v>
      </c>
      <c r="E90" s="9">
        <f t="shared" si="24"/>
        <v>1</v>
      </c>
      <c r="F90" s="68" t="s">
        <v>80</v>
      </c>
      <c r="G90" s="68" t="s">
        <v>164</v>
      </c>
      <c r="H90" s="7">
        <v>1</v>
      </c>
      <c r="I90" s="66" t="s">
        <v>49</v>
      </c>
      <c r="J90" s="66">
        <v>773002</v>
      </c>
      <c r="K90" s="66" t="s">
        <v>179</v>
      </c>
      <c r="L90" s="66" t="s">
        <v>46</v>
      </c>
      <c r="M90" s="66" t="s">
        <v>47</v>
      </c>
      <c r="N90" s="65">
        <v>7.99</v>
      </c>
      <c r="O90" s="54">
        <v>8.2799999999999994</v>
      </c>
      <c r="P90" s="54">
        <v>8.91</v>
      </c>
      <c r="Q90" s="54">
        <v>8.2200000000000006</v>
      </c>
      <c r="R90" s="54">
        <v>8.17</v>
      </c>
      <c r="S90" s="65">
        <v>7.84</v>
      </c>
      <c r="T90" s="50">
        <v>6.91</v>
      </c>
      <c r="U90" s="50">
        <v>7.19</v>
      </c>
      <c r="V90" s="30"/>
      <c r="AD90" s="65">
        <v>7.84</v>
      </c>
      <c r="AE90" s="70">
        <v>8.11</v>
      </c>
      <c r="AF90" s="70">
        <v>8.77</v>
      </c>
      <c r="AG90" s="70">
        <v>8.23</v>
      </c>
      <c r="AH90" s="65">
        <v>7.79</v>
      </c>
      <c r="AI90" s="65">
        <v>7.71</v>
      </c>
      <c r="AJ90" s="50">
        <v>6.72</v>
      </c>
      <c r="AK90" s="50">
        <v>7.31</v>
      </c>
      <c r="AL90" s="30"/>
      <c r="AT90" s="29">
        <f t="shared" si="25"/>
        <v>0.15</v>
      </c>
      <c r="AU90" s="29">
        <f t="shared" si="25"/>
        <v>0.17</v>
      </c>
      <c r="AV90" s="29">
        <f t="shared" si="25"/>
        <v>0.14000000000000001</v>
      </c>
      <c r="AW90" s="29">
        <f t="shared" si="25"/>
        <v>-0.01</v>
      </c>
      <c r="AX90" s="29">
        <f t="shared" si="25"/>
        <v>0.38</v>
      </c>
      <c r="AY90" s="29">
        <f t="shared" si="25"/>
        <v>0.13</v>
      </c>
      <c r="AZ90" s="29">
        <f t="shared" si="25"/>
        <v>0.19</v>
      </c>
      <c r="BA90" s="29">
        <f t="shared" si="15"/>
        <v>-0.12</v>
      </c>
      <c r="BB90" s="30"/>
      <c r="BJ90" s="29">
        <f t="shared" si="30"/>
        <v>7.99</v>
      </c>
      <c r="BK90" s="29">
        <f t="shared" si="30"/>
        <v>8.2799999999999994</v>
      </c>
      <c r="BL90" s="29">
        <f t="shared" si="30"/>
        <v>8.91</v>
      </c>
      <c r="BM90" s="29">
        <f t="shared" si="30"/>
        <v>8.2200000000000006</v>
      </c>
      <c r="BN90" s="29">
        <f t="shared" si="30"/>
        <v>8.17</v>
      </c>
      <c r="BO90" s="29">
        <f t="shared" si="26"/>
        <v>7.84</v>
      </c>
      <c r="BP90" s="29">
        <f t="shared" si="27"/>
        <v>6.91</v>
      </c>
      <c r="BQ90" s="29">
        <f t="shared" si="27"/>
        <v>7.19</v>
      </c>
      <c r="BR90" s="30"/>
      <c r="BZ90" s="37">
        <f t="shared" si="28"/>
        <v>0.15</v>
      </c>
      <c r="CA90" s="29">
        <f t="shared" si="28"/>
        <v>0.17</v>
      </c>
      <c r="CB90" s="29">
        <f t="shared" si="28"/>
        <v>0.14000000000000001</v>
      </c>
      <c r="CC90" s="29">
        <f t="shared" si="28"/>
        <v>-0.01</v>
      </c>
      <c r="CD90" s="29">
        <f t="shared" si="28"/>
        <v>0.38</v>
      </c>
      <c r="CE90" s="29">
        <f t="shared" si="28"/>
        <v>0.13</v>
      </c>
      <c r="CF90" s="29">
        <f t="shared" si="28"/>
        <v>0.19</v>
      </c>
      <c r="CG90" s="29">
        <f t="shared" si="16"/>
        <v>-0.12</v>
      </c>
      <c r="CH90" s="30"/>
      <c r="CP90" s="28">
        <f>IFERROR(IF($E90=1,RANK(BJ90,BJ:BJ,1)+COUNTIF(BJ$4:BJ90,BJ90)-1,"-"),"-")</f>
        <v>59</v>
      </c>
      <c r="CQ90" s="28">
        <f>IFERROR(IF($E90=1,RANK(BK90,BK:BK,1)+COUNTIF(BK$4:BK90,BK90)-1,"-"),"-")</f>
        <v>27</v>
      </c>
      <c r="CR90" s="28">
        <f>IFERROR(IF($E90=1,RANK(BL90,BL:BL,1)+COUNTIF(BL$4:BL90,BL90)-1,"-"),"-")</f>
        <v>67</v>
      </c>
      <c r="CS90" s="28">
        <f>IFERROR(IF($E90=1,RANK(BM90,BM:BM,1)+COUNTIF(BM$4:BM90,BM90)-1,"-"),"-")</f>
        <v>37</v>
      </c>
      <c r="CT90" s="28">
        <f>IFERROR(IF($E90=1,RANK(BN90,BN:BN,1)+COUNTIF(BN$4:BN90,BN90)-1,"-"),"-")</f>
        <v>62</v>
      </c>
      <c r="CU90" s="28">
        <f>IFERROR(IF($E90=1,RANK(BO90,BO:BO,1)+COUNTIF(BO$4:BO90,BO90)-1,"-"),"-")</f>
        <v>80</v>
      </c>
      <c r="CV90" s="28">
        <f>IFERROR(IF($E90=1,RANK(BP90,BP:BP,1)+COUNTIF(BP$4:BP90,BP90)-1,"-"),"-")</f>
        <v>66</v>
      </c>
      <c r="CW90" s="28">
        <f>IFERROR(IF($E90=1,RANK(BQ90,BQ:BQ,1)+COUNTIF(BQ$4:BQ90,BQ90)-1,"-"),"-")</f>
        <v>47</v>
      </c>
      <c r="CX90" s="30"/>
      <c r="DF90" s="28">
        <f>IFERROR(IF($E90=1,RANK(BZ90,BZ:BZ,1)+COUNTIF(BZ$3:BZ89,BZ90),"-"),"-")</f>
        <v>62</v>
      </c>
      <c r="DG90" s="28">
        <f>IFERROR(IF($E90=1,RANK(CA90,CA:CA,1)+COUNTIF(CA$3:CA89,CA90),"-"),"-")</f>
        <v>55</v>
      </c>
      <c r="DH90" s="28">
        <f>IFERROR(IF($E90=1,RANK(CB90,CB:CB,1)+COUNTIF(CB$3:CB89,CB90),"-"),"-")</f>
        <v>63</v>
      </c>
      <c r="DI90" s="28">
        <f>IFERROR(IF($E90=1,RANK(CC90,CC:CC,1)+COUNTIF(CC$3:CC89,CC90),"-"),"-")</f>
        <v>44</v>
      </c>
      <c r="DJ90" s="28">
        <f>IFERROR(IF($E90=1,RANK(CD90,CD:CD,1)+COUNTIF(CD$3:CD89,CD90),"-"),"-")</f>
        <v>83</v>
      </c>
      <c r="DK90" s="28">
        <f>IFERROR(IF($E90=1,RANK(CE90,CE:CE,1)+COUNTIF(CE$3:CE89,CE90),"-"),"-")</f>
        <v>53</v>
      </c>
      <c r="DL90" s="28">
        <f>IFERROR(IF($E90=1,RANK(CF90,CF:CF,1)+COUNTIF(CF$3:CF89,CF90),"-"),"-")</f>
        <v>57</v>
      </c>
      <c r="DM90" s="28">
        <f>IFERROR(IF($E90=1,RANK(CG90,CG:CG,1)+COUNTIF(CG$3:CG89,CG90),"-"),"-")</f>
        <v>19</v>
      </c>
      <c r="DN90" s="6"/>
      <c r="DO90" s="28" t="str">
        <f>IFERROR(IF($E90=1,RANK(CI90,CI:CI,1)+COUNTIF(CI$4:CI90,CI90)-1,"-"),"-")</f>
        <v>-</v>
      </c>
      <c r="DP90" s="28" t="str">
        <f>IFERROR(IF($E90=1,RANK(CJ90,CJ:CJ,1)+COUNTIF(CJ$4:CJ90,CJ90)-1,"-"),"-")</f>
        <v>-</v>
      </c>
      <c r="DQ90" s="28" t="str">
        <f>IFERROR(IF($E90=1,RANK(CK90,CK:CK,1)+COUNTIF(CK$4:CK90,CK90)-1,"-"),"-")</f>
        <v>-</v>
      </c>
      <c r="DR90" s="28" t="str">
        <f>IFERROR(IF($E90=1,RANK(CL90,CL:CL,1)+COUNTIF(CL$4:CL90,CL90)-1,"-"),"-")</f>
        <v>-</v>
      </c>
      <c r="DS90" s="28" t="str">
        <f>IFERROR(IF($E90=1,RANK(CM90,CM:CM,1)+COUNTIF(CM$4:CM90,CM90)-1,"-"),"-")</f>
        <v>-</v>
      </c>
      <c r="DT90" s="28" t="str">
        <f>IFERROR(IF($E90=1,RANK(CN90,CN:CN,1)+COUNTIF(CN$4:CN90,CN90)-1,"-"),"-")</f>
        <v>-</v>
      </c>
      <c r="DU90">
        <f>DU89-1</f>
        <v>98</v>
      </c>
      <c r="DV90" s="34">
        <f>DV89+1</f>
        <v>3</v>
      </c>
      <c r="DW90" s="33" t="str">
        <f>IFERROR(INDEX($A:$DD,IF($EI$4="Entrants",MATCH($DU90,$CW:$CW,0),MATCH($DU90,$DD:$DD,0)),11),"")</f>
        <v>ST BRIEUC</v>
      </c>
      <c r="DX90" s="31">
        <f>IFERROR(INDEX($A:$DD,IF($EI$4="Entrants",MATCH($DU90,$CW:$CW,0),MATCH($DU90,$DD:$DD,0)),IF($EI$4="Entrants",69,26)),"")</f>
        <v>8.0500000000000007</v>
      </c>
      <c r="DY90">
        <f>DY89-1</f>
        <v>97</v>
      </c>
      <c r="DZ90" s="34">
        <f>MAX(DZ89+1,0)</f>
        <v>3</v>
      </c>
      <c r="EA90" s="33" t="str">
        <f>IFERROR(INDEX($A:$DT,IF($EI$4="Entrants",MATCH($DY90,$DM:$DM,0),MATCH($DY90,$DT:$DT,0)),11),"")</f>
        <v>PAU</v>
      </c>
      <c r="EB90" s="61">
        <f t="shared" si="33"/>
        <v>0.92</v>
      </c>
      <c r="EC90" s="32">
        <f>IFERROR(INDEX($A:$DT,IF($EI$4="Entrants",MATCH($DY90,$DM:$DM,0),MATCH($DY90,$DT:$DT,0)),IF($EI$4="Entrants",69,26)),"")</f>
        <v>7.67</v>
      </c>
      <c r="ED90" s="31" t="str">
        <f>IFERROR(IF(EB90&gt;0,"+"&amp;ROUND(EB90,2),ROUND(EB90,2)),"")</f>
        <v>+0,92</v>
      </c>
      <c r="EU90">
        <v>7.64</v>
      </c>
      <c r="EV90">
        <v>8.42</v>
      </c>
      <c r="EW90">
        <v>8.93</v>
      </c>
      <c r="EX90">
        <v>8.57</v>
      </c>
      <c r="EY90">
        <v>8.09</v>
      </c>
      <c r="EZ90">
        <v>7.8</v>
      </c>
      <c r="FA90">
        <v>6.08</v>
      </c>
      <c r="FB90">
        <v>6.29</v>
      </c>
      <c r="FK90">
        <v>7.37</v>
      </c>
      <c r="FL90">
        <v>7.64</v>
      </c>
      <c r="FM90">
        <v>8.49</v>
      </c>
      <c r="FN90">
        <v>7.86</v>
      </c>
      <c r="FO90">
        <v>7.36</v>
      </c>
      <c r="FP90">
        <v>7.16</v>
      </c>
      <c r="FQ90">
        <v>5.25</v>
      </c>
      <c r="FR90">
        <v>5.51</v>
      </c>
    </row>
    <row r="91" spans="1:174" ht="19.5" x14ac:dyDescent="0.35">
      <c r="A91" s="9">
        <f t="shared" si="21"/>
        <v>1</v>
      </c>
      <c r="B91" s="9">
        <f t="shared" si="22"/>
        <v>1</v>
      </c>
      <c r="C91" s="9">
        <f t="shared" si="29"/>
        <v>1</v>
      </c>
      <c r="D91" s="9">
        <f t="shared" si="23"/>
        <v>1</v>
      </c>
      <c r="E91" s="9">
        <f t="shared" si="24"/>
        <v>1</v>
      </c>
      <c r="F91" s="68" t="s">
        <v>80</v>
      </c>
      <c r="G91" s="68" t="s">
        <v>164</v>
      </c>
      <c r="H91" s="7">
        <v>1</v>
      </c>
      <c r="I91" s="66" t="s">
        <v>44</v>
      </c>
      <c r="J91" s="66">
        <v>688887</v>
      </c>
      <c r="K91" s="66" t="s">
        <v>180</v>
      </c>
      <c r="L91" s="66" t="s">
        <v>46</v>
      </c>
      <c r="M91" s="66" t="s">
        <v>47</v>
      </c>
      <c r="N91" s="65">
        <v>7.98</v>
      </c>
      <c r="O91" s="54">
        <v>8.7200000000000006</v>
      </c>
      <c r="P91" s="54">
        <v>8.66</v>
      </c>
      <c r="Q91" s="54">
        <v>8.7100000000000009</v>
      </c>
      <c r="R91" s="54">
        <v>8.26</v>
      </c>
      <c r="S91" s="65">
        <v>7.3</v>
      </c>
      <c r="T91" s="50">
        <v>6.3</v>
      </c>
      <c r="U91" s="50">
        <v>6.89</v>
      </c>
      <c r="V91" s="30"/>
      <c r="AD91" s="65">
        <v>7.71</v>
      </c>
      <c r="AE91" s="70">
        <v>8.49</v>
      </c>
      <c r="AF91" s="70">
        <v>8.2799999999999994</v>
      </c>
      <c r="AG91" s="70">
        <v>8.81</v>
      </c>
      <c r="AH91" s="65">
        <v>7.88</v>
      </c>
      <c r="AI91" s="65">
        <v>6.78</v>
      </c>
      <c r="AJ91" s="50">
        <v>6.06</v>
      </c>
      <c r="AK91" s="50">
        <v>6.69</v>
      </c>
      <c r="AL91" s="30"/>
      <c r="AT91" s="29">
        <f t="shared" si="25"/>
        <v>0.27</v>
      </c>
      <c r="AU91" s="29">
        <f t="shared" si="25"/>
        <v>0.23</v>
      </c>
      <c r="AV91" s="29">
        <f t="shared" si="25"/>
        <v>0.38</v>
      </c>
      <c r="AW91" s="29">
        <f t="shared" si="25"/>
        <v>-0.1</v>
      </c>
      <c r="AX91" s="29">
        <f t="shared" si="25"/>
        <v>0.38</v>
      </c>
      <c r="AY91" s="29">
        <f t="shared" si="25"/>
        <v>0.52</v>
      </c>
      <c r="AZ91" s="29">
        <f t="shared" si="25"/>
        <v>0.24</v>
      </c>
      <c r="BA91" s="29">
        <f t="shared" si="15"/>
        <v>0.2</v>
      </c>
      <c r="BB91" s="30"/>
      <c r="BJ91" s="29">
        <f t="shared" si="30"/>
        <v>7.98</v>
      </c>
      <c r="BK91" s="29">
        <f t="shared" si="30"/>
        <v>8.7200000000000006</v>
      </c>
      <c r="BL91" s="29">
        <f t="shared" si="30"/>
        <v>8.66</v>
      </c>
      <c r="BM91" s="29">
        <f t="shared" si="30"/>
        <v>8.7100000000000009</v>
      </c>
      <c r="BN91" s="29">
        <f t="shared" si="30"/>
        <v>8.26</v>
      </c>
      <c r="BO91" s="29">
        <f t="shared" si="26"/>
        <v>7.3</v>
      </c>
      <c r="BP91" s="29">
        <f t="shared" si="27"/>
        <v>6.3</v>
      </c>
      <c r="BQ91" s="29">
        <f t="shared" si="27"/>
        <v>6.89</v>
      </c>
      <c r="BR91" s="30"/>
      <c r="BZ91" s="37">
        <f t="shared" si="28"/>
        <v>0.27</v>
      </c>
      <c r="CA91" s="29">
        <f t="shared" si="28"/>
        <v>0.23</v>
      </c>
      <c r="CB91" s="29">
        <f t="shared" si="28"/>
        <v>0.38</v>
      </c>
      <c r="CC91" s="29">
        <f t="shared" si="28"/>
        <v>-0.1</v>
      </c>
      <c r="CD91" s="29">
        <f t="shared" si="28"/>
        <v>0.38</v>
      </c>
      <c r="CE91" s="29">
        <f t="shared" si="28"/>
        <v>0.52</v>
      </c>
      <c r="CF91" s="29">
        <f t="shared" si="28"/>
        <v>0.24</v>
      </c>
      <c r="CG91" s="29">
        <f t="shared" si="16"/>
        <v>0.2</v>
      </c>
      <c r="CH91" s="30"/>
      <c r="CP91" s="28">
        <f>IFERROR(IF($E91=1,RANK(BJ91,BJ:BJ,1)+COUNTIF(BJ$4:BJ91,BJ91)-1,"-"),"-")</f>
        <v>55</v>
      </c>
      <c r="CQ91" s="28">
        <f>IFERROR(IF($E91=1,RANK(BK91,BK:BK,1)+COUNTIF(BK$4:BK91,BK91)-1,"-"),"-")</f>
        <v>84</v>
      </c>
      <c r="CR91" s="28">
        <f>IFERROR(IF($E91=1,RANK(BL91,BL:BL,1)+COUNTIF(BL$4:BL91,BL91)-1,"-"),"-")</f>
        <v>28</v>
      </c>
      <c r="CS91" s="28">
        <f>IFERROR(IF($E91=1,RANK(BM91,BM:BM,1)+COUNTIF(BM$4:BM91,BM91)-1,"-"),"-")</f>
        <v>76</v>
      </c>
      <c r="CT91" s="28">
        <f>IFERROR(IF($E91=1,RANK(BN91,BN:BN,1)+COUNTIF(BN$4:BN91,BN91)-1,"-"),"-")</f>
        <v>73</v>
      </c>
      <c r="CU91" s="28">
        <f>IFERROR(IF($E91=1,RANK(BO91,BO:BO,1)+COUNTIF(BO$4:BO91,BO91)-1,"-"),"-")</f>
        <v>23</v>
      </c>
      <c r="CV91" s="28">
        <f>IFERROR(IF($E91=1,RANK(BP91,BP:BP,1)+COUNTIF(BP$4:BP91,BP91)-1,"-"),"-")</f>
        <v>35</v>
      </c>
      <c r="CW91" s="28">
        <f>IFERROR(IF($E91=1,RANK(BQ91,BQ:BQ,1)+COUNTIF(BQ$4:BQ91,BQ91)-1,"-"),"-")</f>
        <v>28</v>
      </c>
      <c r="CX91" s="30"/>
      <c r="DF91" s="28">
        <f>IFERROR(IF($E91=1,RANK(BZ91,BZ:BZ,1)+COUNTIF(BZ$3:BZ90,BZ91),"-"),"-")</f>
        <v>78</v>
      </c>
      <c r="DG91" s="28">
        <f>IFERROR(IF($E91=1,RANK(CA91,CA:CA,1)+COUNTIF(CA$3:CA90,CA91),"-"),"-")</f>
        <v>73</v>
      </c>
      <c r="DH91" s="28">
        <f>IFERROR(IF($E91=1,RANK(CB91,CB:CB,1)+COUNTIF(CB$3:CB90,CB91),"-"),"-")</f>
        <v>86</v>
      </c>
      <c r="DI91" s="28">
        <f>IFERROR(IF($E91=1,RANK(CC91,CC:CC,1)+COUNTIF(CC$3:CC90,CC91),"-"),"-")</f>
        <v>28</v>
      </c>
      <c r="DJ91" s="28">
        <f>IFERROR(IF($E91=1,RANK(CD91,CD:CD,1)+COUNTIF(CD$3:CD90,CD91),"-"),"-")</f>
        <v>84</v>
      </c>
      <c r="DK91" s="28">
        <f>IFERROR(IF($E91=1,RANK(CE91,CE:CE,1)+COUNTIF(CE$3:CE90,CE91),"-"),"-")</f>
        <v>89</v>
      </c>
      <c r="DL91" s="28">
        <f>IFERROR(IF($E91=1,RANK(CF91,CF:CF,1)+COUNTIF(CF$3:CF90,CF91),"-"),"-")</f>
        <v>63</v>
      </c>
      <c r="DM91" s="28">
        <f>IFERROR(IF($E91=1,RANK(CG91,CG:CG,1)+COUNTIF(CG$3:CG90,CG91),"-"),"-")</f>
        <v>57</v>
      </c>
      <c r="DN91" s="6"/>
      <c r="DO91" s="28" t="str">
        <f>IFERROR(IF($E91=1,RANK(CI91,CI:CI,1)+COUNTIF(CI$4:CI91,CI91)-1,"-"),"-")</f>
        <v>-</v>
      </c>
      <c r="DP91" s="28" t="str">
        <f>IFERROR(IF($E91=1,RANK(CJ91,CJ:CJ,1)+COUNTIF(CJ$4:CJ91,CJ91)-1,"-"),"-")</f>
        <v>-</v>
      </c>
      <c r="DQ91" s="28" t="str">
        <f>IFERROR(IF($E91=1,RANK(CK91,CK:CK,1)+COUNTIF(CK$4:CK91,CK91)-1,"-"),"-")</f>
        <v>-</v>
      </c>
      <c r="DR91" s="28" t="str">
        <f>IFERROR(IF($E91=1,RANK(CL91,CL:CL,1)+COUNTIF(CL$4:CL91,CL91)-1,"-"),"-")</f>
        <v>-</v>
      </c>
      <c r="DS91" s="28" t="str">
        <f>IFERROR(IF($E91=1,RANK(CM91,CM:CM,1)+COUNTIF(CM$4:CM91,CM91)-1,"-"),"-")</f>
        <v>-</v>
      </c>
      <c r="DT91" s="28" t="str">
        <f>IFERROR(IF($E91=1,RANK(CN91,CN:CN,1)+COUNTIF(CN$4:CN91,CN91)-1,"-"),"-")</f>
        <v>-</v>
      </c>
      <c r="DU91">
        <f>DU90-1</f>
        <v>97</v>
      </c>
      <c r="DV91" s="34">
        <f>DV90+1</f>
        <v>4</v>
      </c>
      <c r="DW91" s="33" t="str">
        <f>IFERROR(INDEX($A:$DD,IF($EI$4="Entrants",MATCH($DU91,$CW:$CW,0),MATCH($DU91,$DD:$DD,0)),11),"")</f>
        <v>TOULOUSE MATABIAU</v>
      </c>
      <c r="DX91" s="31">
        <f>IFERROR(INDEX($A:$DD,IF($EI$4="Entrants",MATCH($DU91,$CW:$CW,0),MATCH($DU91,$DD:$DD,0)),IF($EI$4="Entrants",69,26)),"")</f>
        <v>8.01</v>
      </c>
      <c r="DY91">
        <f>DY90-1</f>
        <v>96</v>
      </c>
      <c r="DZ91" s="34">
        <f>MAX(DZ90+1,0)</f>
        <v>4</v>
      </c>
      <c r="EA91" s="33" t="str">
        <f>IFERROR(INDEX($A:$DT,IF($EI$4="Entrants",MATCH($DY91,$DM:$DM,0),MATCH($DY91,$DT:$DT,0)),11),"")</f>
        <v>LILLE FLANDRES</v>
      </c>
      <c r="EB91" s="61">
        <f t="shared" si="33"/>
        <v>0.9</v>
      </c>
      <c r="EC91" s="32">
        <f>IFERROR(INDEX($A:$DT,IF($EI$4="Entrants",MATCH($DY91,$DM:$DM,0),MATCH($DY91,$DT:$DT,0)),IF($EI$4="Entrants",69,26)),"")</f>
        <v>7.54</v>
      </c>
      <c r="ED91" s="31" t="str">
        <f>IFERROR(IF(EB91&gt;0,"+"&amp;ROUND(EB91,2),ROUND(EB91,2)),"")</f>
        <v>+0,9</v>
      </c>
      <c r="EU91">
        <v>8.0500000000000007</v>
      </c>
      <c r="EV91">
        <v>8.43</v>
      </c>
      <c r="EW91">
        <v>8.42</v>
      </c>
      <c r="EX91">
        <v>8.8800000000000008</v>
      </c>
      <c r="EY91">
        <v>8.4499999999999993</v>
      </c>
      <c r="EZ91">
        <v>7.97</v>
      </c>
      <c r="FA91">
        <v>7.43</v>
      </c>
      <c r="FB91">
        <v>7.07</v>
      </c>
      <c r="FK91">
        <v>8.25</v>
      </c>
      <c r="FL91">
        <v>8.61</v>
      </c>
      <c r="FM91">
        <v>8.68</v>
      </c>
      <c r="FN91">
        <v>9.1199999999999992</v>
      </c>
      <c r="FO91">
        <v>8.2200000000000006</v>
      </c>
      <c r="FP91">
        <v>7.71</v>
      </c>
      <c r="FQ91">
        <v>6.2</v>
      </c>
      <c r="FR91">
        <v>6.39</v>
      </c>
    </row>
    <row r="92" spans="1:174" ht="19.5" x14ac:dyDescent="0.35">
      <c r="A92" s="9">
        <f t="shared" si="21"/>
        <v>1</v>
      </c>
      <c r="B92" s="9">
        <f t="shared" si="22"/>
        <v>1</v>
      </c>
      <c r="C92" s="9">
        <f t="shared" si="29"/>
        <v>1</v>
      </c>
      <c r="D92" s="9">
        <f t="shared" si="23"/>
        <v>1</v>
      </c>
      <c r="E92" s="9">
        <f t="shared" si="24"/>
        <v>1</v>
      </c>
      <c r="F92" s="68" t="s">
        <v>80</v>
      </c>
      <c r="G92" s="68" t="s">
        <v>164</v>
      </c>
      <c r="H92" s="7">
        <v>1</v>
      </c>
      <c r="I92" s="66" t="s">
        <v>78</v>
      </c>
      <c r="J92" s="66">
        <v>781104</v>
      </c>
      <c r="K92" s="7" t="s">
        <v>181</v>
      </c>
      <c r="L92" s="7" t="s">
        <v>46</v>
      </c>
      <c r="M92" s="66" t="s">
        <v>47</v>
      </c>
      <c r="N92" s="65">
        <v>7.69</v>
      </c>
      <c r="O92" s="54">
        <v>8.3800000000000008</v>
      </c>
      <c r="P92" s="54">
        <v>8.23</v>
      </c>
      <c r="Q92" s="54">
        <v>8.36</v>
      </c>
      <c r="R92" s="65">
        <v>7.89</v>
      </c>
      <c r="S92" s="65">
        <v>7.87</v>
      </c>
      <c r="T92" s="14">
        <v>5.93</v>
      </c>
      <c r="U92" s="50">
        <v>6.7</v>
      </c>
      <c r="V92" s="30"/>
      <c r="AD92" s="65">
        <v>7.64</v>
      </c>
      <c r="AE92" s="70">
        <v>8.14</v>
      </c>
      <c r="AF92" s="70">
        <v>8.5399999999999991</v>
      </c>
      <c r="AG92" s="70">
        <v>8.4499999999999993</v>
      </c>
      <c r="AH92" s="65">
        <v>7.78</v>
      </c>
      <c r="AI92" s="65">
        <v>7.55</v>
      </c>
      <c r="AJ92" s="14">
        <v>5.91</v>
      </c>
      <c r="AK92" s="50">
        <v>6.47</v>
      </c>
      <c r="AL92" s="30"/>
      <c r="AT92" s="29">
        <f t="shared" si="25"/>
        <v>0.05</v>
      </c>
      <c r="AU92" s="29">
        <f t="shared" si="25"/>
        <v>0.24</v>
      </c>
      <c r="AV92" s="29">
        <f t="shared" si="25"/>
        <v>-0.31</v>
      </c>
      <c r="AW92" s="29">
        <f t="shared" si="25"/>
        <v>-0.09</v>
      </c>
      <c r="AX92" s="29">
        <f t="shared" si="25"/>
        <v>0.11</v>
      </c>
      <c r="AY92" s="29">
        <f t="shared" si="25"/>
        <v>0.32</v>
      </c>
      <c r="AZ92" s="29">
        <f t="shared" si="25"/>
        <v>0.02</v>
      </c>
      <c r="BA92" s="29">
        <f t="shared" si="15"/>
        <v>0.23</v>
      </c>
      <c r="BB92" s="30"/>
      <c r="BJ92" s="29">
        <f t="shared" si="30"/>
        <v>7.69</v>
      </c>
      <c r="BK92" s="29">
        <f t="shared" si="30"/>
        <v>8.3800000000000008</v>
      </c>
      <c r="BL92" s="29">
        <f t="shared" si="30"/>
        <v>8.23</v>
      </c>
      <c r="BM92" s="29">
        <f t="shared" si="30"/>
        <v>8.36</v>
      </c>
      <c r="BN92" s="29">
        <f t="shared" si="30"/>
        <v>7.89</v>
      </c>
      <c r="BO92" s="29">
        <f t="shared" si="26"/>
        <v>7.87</v>
      </c>
      <c r="BP92" s="29">
        <f t="shared" si="27"/>
        <v>5.93</v>
      </c>
      <c r="BQ92" s="29">
        <f t="shared" si="27"/>
        <v>6.7</v>
      </c>
      <c r="BR92" s="30"/>
      <c r="BZ92" s="29">
        <f t="shared" si="28"/>
        <v>0.05</v>
      </c>
      <c r="CA92" s="29">
        <f t="shared" si="28"/>
        <v>0.24</v>
      </c>
      <c r="CB92" s="29">
        <f t="shared" si="28"/>
        <v>-0.31</v>
      </c>
      <c r="CC92" s="29">
        <f t="shared" si="28"/>
        <v>-0.09</v>
      </c>
      <c r="CD92" s="29">
        <f t="shared" si="28"/>
        <v>0.11</v>
      </c>
      <c r="CE92" s="29">
        <f t="shared" si="28"/>
        <v>0.32</v>
      </c>
      <c r="CF92" s="29">
        <f t="shared" si="28"/>
        <v>0.02</v>
      </c>
      <c r="CG92" s="29">
        <f t="shared" si="16"/>
        <v>0.23</v>
      </c>
      <c r="CH92" s="30"/>
      <c r="CP92" s="28">
        <f>IFERROR(IF($E92=1,RANK(BJ92,BJ:BJ,1)+COUNTIF(BJ$4:BJ92,BJ92)-1,"-"),"-")</f>
        <v>25</v>
      </c>
      <c r="CQ92" s="28">
        <f>IFERROR(IF($E92=1,RANK(BK92,BK:BK,1)+COUNTIF(BK$4:BK92,BK92)-1,"-"),"-")</f>
        <v>39</v>
      </c>
      <c r="CR92" s="28">
        <f>IFERROR(IF($E92=1,RANK(BL92,BL:BL,1)+COUNTIF(BL$4:BL92,BL92)-1,"-"),"-")</f>
        <v>5</v>
      </c>
      <c r="CS92" s="28">
        <f>IFERROR(IF($E92=1,RANK(BM92,BM:BM,1)+COUNTIF(BM$4:BM92,BM92)-1,"-"),"-")</f>
        <v>52</v>
      </c>
      <c r="CT92" s="28">
        <f>IFERROR(IF($E92=1,RANK(BN92,BN:BN,1)+COUNTIF(BN$4:BN92,BN92)-1,"-"),"-")</f>
        <v>39</v>
      </c>
      <c r="CU92" s="28">
        <f>IFERROR(IF($E92=1,RANK(BO92,BO:BO,1)+COUNTIF(BO$4:BO92,BO92)-1,"-"),"-")</f>
        <v>83</v>
      </c>
      <c r="CV92" s="28">
        <f>IFERROR(IF($E92=1,RANK(BP92,BP:BP,1)+COUNTIF(BP$4:BP92,BP92)-1,"-"),"-")</f>
        <v>14</v>
      </c>
      <c r="CW92" s="28">
        <f>IFERROR(IF($E92=1,RANK(BQ92,BQ:BQ,1)+COUNTIF(BQ$4:BQ92,BQ92)-1,"-"),"-")</f>
        <v>15</v>
      </c>
      <c r="CX92" s="30"/>
      <c r="DF92" s="28">
        <f>IFERROR(IF($E92=1,RANK(BZ92,BZ:BZ,1)+COUNTIF(BZ$3:BZ91,BZ92),"-"),"-")</f>
        <v>45</v>
      </c>
      <c r="DG92" s="28">
        <f>IFERROR(IF($E92=1,RANK(CA92,CA:CA,1)+COUNTIF(CA$3:CA91,CA92),"-"),"-")</f>
        <v>75</v>
      </c>
      <c r="DH92" s="28">
        <f>IFERROR(IF($E92=1,RANK(CB92,CB:CB,1)+COUNTIF(CB$3:CB91,CB92),"-"),"-")</f>
        <v>8</v>
      </c>
      <c r="DI92" s="28">
        <f>IFERROR(IF($E92=1,RANK(CC92,CC:CC,1)+COUNTIF(CC$3:CC91,CC92),"-"),"-")</f>
        <v>29</v>
      </c>
      <c r="DJ92" s="28">
        <f>IFERROR(IF($E92=1,RANK(CD92,CD:CD,1)+COUNTIF(CD$3:CD91,CD92),"-"),"-")</f>
        <v>53</v>
      </c>
      <c r="DK92" s="28">
        <f>IFERROR(IF($E92=1,RANK(CE92,CE:CE,1)+COUNTIF(CE$3:CE91,CE92),"-"),"-")</f>
        <v>74</v>
      </c>
      <c r="DL92" s="28">
        <f>IFERROR(IF($E92=1,RANK(CF92,CF:CF,1)+COUNTIF(CF$3:CF91,CF92),"-"),"-")</f>
        <v>46</v>
      </c>
      <c r="DM92" s="28">
        <f>IFERROR(IF($E92=1,RANK(CG92,CG:CG,1)+COUNTIF(CG$3:CG91,CG92),"-"),"-")</f>
        <v>59</v>
      </c>
      <c r="DN92" s="6"/>
      <c r="DO92" s="28" t="str">
        <f>IFERROR(IF($E92=1,RANK(CI92,CI:CI,1)+COUNTIF(CI$4:CI92,CI92)-1,"-"),"-")</f>
        <v>-</v>
      </c>
      <c r="DP92" s="28" t="str">
        <f>IFERROR(IF($E92=1,RANK(CJ92,CJ:CJ,1)+COUNTIF(CJ$4:CJ92,CJ92)-1,"-"),"-")</f>
        <v>-</v>
      </c>
      <c r="DQ92" s="28" t="str">
        <f>IFERROR(IF($E92=1,RANK(CK92,CK:CK,1)+COUNTIF(CK$4:CK92,CK92)-1,"-"),"-")</f>
        <v>-</v>
      </c>
      <c r="DR92" s="28" t="str">
        <f>IFERROR(IF($E92=1,RANK(CL92,CL:CL,1)+COUNTIF(CL$4:CL92,CL92)-1,"-"),"-")</f>
        <v>-</v>
      </c>
      <c r="DS92" s="28" t="str">
        <f>IFERROR(IF($E92=1,RANK(CM92,CM:CM,1)+COUNTIF(CM$4:CM92,CM92)-1,"-"),"-")</f>
        <v>-</v>
      </c>
      <c r="DT92" s="28" t="str">
        <f>IFERROR(IF($E92=1,RANK(CN92,CN:CN,1)+COUNTIF(CN$4:CN92,CN92)-1,"-"),"-")</f>
        <v>-</v>
      </c>
      <c r="DU92">
        <f>DU91-1</f>
        <v>96</v>
      </c>
      <c r="DV92" s="34">
        <f>DV91+1</f>
        <v>5</v>
      </c>
      <c r="DW92" s="33" t="str">
        <f>IFERROR(INDEX($A:$DD,IF($EI$4="Entrants",MATCH($DU92,$CW:$CW,0),MATCH($DU92,$DD:$DD,0)),11),"")</f>
        <v>NANTES</v>
      </c>
      <c r="DX92" s="31">
        <f>IFERROR(INDEX($A:$DD,IF($EI$4="Entrants",MATCH($DU92,$CW:$CW,0),MATCH($DU92,$DD:$DD,0)),IF($EI$4="Entrants",69,26)),"")</f>
        <v>8.01</v>
      </c>
      <c r="DY92">
        <f>DY91-1</f>
        <v>95</v>
      </c>
      <c r="DZ92" s="34">
        <f>MAX(DZ91+1,0)</f>
        <v>5</v>
      </c>
      <c r="EA92" s="33" t="str">
        <f>IFERROR(INDEX($A:$DT,IF($EI$4="Entrants",MATCH($DY92,$DM:$DM,0),MATCH($DY92,$DT:$DT,0)),11),"")</f>
        <v>NIMES</v>
      </c>
      <c r="EB92" s="61">
        <f t="shared" si="33"/>
        <v>0.85</v>
      </c>
      <c r="EC92" s="32">
        <f>IFERROR(INDEX($A:$DT,IF($EI$4="Entrants",MATCH($DY92,$DM:$DM,0),MATCH($DY92,$DT:$DT,0)),IF($EI$4="Entrants",69,26)),"")</f>
        <v>7.67</v>
      </c>
      <c r="ED92" s="31" t="str">
        <f>IFERROR(IF(EB92&gt;0,"+"&amp;ROUND(EB92,2),ROUND(EB92,2)),"")</f>
        <v>+0,85</v>
      </c>
      <c r="EU92">
        <v>6.89</v>
      </c>
      <c r="EV92">
        <v>7.46</v>
      </c>
      <c r="EW92">
        <v>7.62</v>
      </c>
      <c r="EX92">
        <v>7.31</v>
      </c>
      <c r="EY92">
        <v>6.94</v>
      </c>
      <c r="EZ92">
        <v>6.55</v>
      </c>
      <c r="FA92">
        <v>5.24</v>
      </c>
      <c r="FB92">
        <v>5.74</v>
      </c>
      <c r="FK92">
        <v>7.68</v>
      </c>
      <c r="FL92">
        <v>8.4499999999999993</v>
      </c>
      <c r="FM92">
        <v>8.75</v>
      </c>
      <c r="FN92">
        <v>8.17</v>
      </c>
      <c r="FO92">
        <v>7.53</v>
      </c>
      <c r="FP92">
        <v>7.78</v>
      </c>
      <c r="FQ92">
        <v>6.12</v>
      </c>
      <c r="FR92">
        <v>6.64</v>
      </c>
    </row>
    <row r="93" spans="1:174" x14ac:dyDescent="0.35">
      <c r="A93" s="9">
        <f t="shared" si="21"/>
        <v>1</v>
      </c>
      <c r="B93" s="9">
        <f t="shared" si="22"/>
        <v>1</v>
      </c>
      <c r="C93" s="9" t="str">
        <f t="shared" si="29"/>
        <v/>
      </c>
      <c r="D93" s="9">
        <f t="shared" si="23"/>
        <v>1</v>
      </c>
      <c r="E93" s="9">
        <f t="shared" si="24"/>
        <v>0</v>
      </c>
      <c r="F93" s="68" t="s">
        <v>80</v>
      </c>
      <c r="G93" s="68" t="s">
        <v>99</v>
      </c>
      <c r="H93" s="66" t="s">
        <v>82</v>
      </c>
      <c r="I93" s="66" t="s">
        <v>78</v>
      </c>
      <c r="J93" s="66">
        <v>756353</v>
      </c>
      <c r="K93" s="66" t="s">
        <v>182</v>
      </c>
      <c r="L93" s="66" t="s">
        <v>46</v>
      </c>
      <c r="M93" s="66" t="s">
        <v>47</v>
      </c>
      <c r="N93" s="65">
        <v>7.4</v>
      </c>
      <c r="O93" s="65">
        <v>7.97</v>
      </c>
      <c r="P93" s="54">
        <v>8.7799999999999994</v>
      </c>
      <c r="Q93" s="65">
        <v>7.93</v>
      </c>
      <c r="R93" s="65">
        <v>7.53</v>
      </c>
      <c r="S93" s="65">
        <v>7.24</v>
      </c>
      <c r="T93" s="14">
        <v>5.83</v>
      </c>
      <c r="U93" s="50">
        <v>6.41</v>
      </c>
      <c r="V93" s="30"/>
      <c r="AD93" s="60" t="s">
        <v>84</v>
      </c>
      <c r="AE93" s="60" t="s">
        <v>84</v>
      </c>
      <c r="AF93" s="60" t="s">
        <v>84</v>
      </c>
      <c r="AG93" s="60" t="s">
        <v>84</v>
      </c>
      <c r="AH93" s="60" t="s">
        <v>84</v>
      </c>
      <c r="AI93" s="60" t="s">
        <v>84</v>
      </c>
      <c r="AJ93" s="27" t="s">
        <v>84</v>
      </c>
      <c r="AK93" s="27" t="s">
        <v>84</v>
      </c>
      <c r="AL93" s="30"/>
      <c r="AT93" s="29" t="str">
        <f t="shared" si="25"/>
        <v>-</v>
      </c>
      <c r="AU93" s="29" t="str">
        <f t="shared" si="25"/>
        <v>-</v>
      </c>
      <c r="AV93" s="29" t="str">
        <f t="shared" si="25"/>
        <v>-</v>
      </c>
      <c r="AW93" s="29" t="str">
        <f t="shared" si="25"/>
        <v>-</v>
      </c>
      <c r="AX93" s="29" t="str">
        <f t="shared" si="25"/>
        <v>-</v>
      </c>
      <c r="AY93" s="29" t="str">
        <f t="shared" si="25"/>
        <v>-</v>
      </c>
      <c r="AZ93" s="29" t="str">
        <f t="shared" si="25"/>
        <v>-</v>
      </c>
      <c r="BA93" s="29" t="str">
        <f t="shared" si="15"/>
        <v>-</v>
      </c>
      <c r="BB93" s="30"/>
      <c r="BJ93" s="29" t="str">
        <f t="shared" si="30"/>
        <v>-</v>
      </c>
      <c r="BK93" s="29" t="str">
        <f t="shared" si="30"/>
        <v>-</v>
      </c>
      <c r="BL93" s="29" t="str">
        <f t="shared" si="30"/>
        <v>-</v>
      </c>
      <c r="BM93" s="29" t="str">
        <f t="shared" si="30"/>
        <v>-</v>
      </c>
      <c r="BN93" s="29" t="str">
        <f t="shared" si="30"/>
        <v>-</v>
      </c>
      <c r="BO93" s="29" t="str">
        <f t="shared" si="26"/>
        <v>-</v>
      </c>
      <c r="BP93" s="29" t="str">
        <f t="shared" si="27"/>
        <v>-</v>
      </c>
      <c r="BQ93" s="29" t="str">
        <f t="shared" si="27"/>
        <v>-</v>
      </c>
      <c r="BR93" s="30"/>
      <c r="BZ93" s="29" t="str">
        <f t="shared" si="28"/>
        <v>-</v>
      </c>
      <c r="CA93" s="29" t="str">
        <f t="shared" si="28"/>
        <v>-</v>
      </c>
      <c r="CB93" s="29" t="str">
        <f t="shared" si="28"/>
        <v>-</v>
      </c>
      <c r="CC93" s="29" t="str">
        <f t="shared" si="28"/>
        <v>-</v>
      </c>
      <c r="CD93" s="29" t="str">
        <f t="shared" si="28"/>
        <v>-</v>
      </c>
      <c r="CE93" s="29" t="str">
        <f t="shared" si="28"/>
        <v>-</v>
      </c>
      <c r="CF93" s="29" t="str">
        <f t="shared" si="28"/>
        <v>-</v>
      </c>
      <c r="CG93" s="29" t="str">
        <f t="shared" si="16"/>
        <v>-</v>
      </c>
      <c r="CH93" s="30"/>
      <c r="CP93" s="28" t="str">
        <f>IFERROR(IF($E93=1,RANK(BJ93,BJ:BJ,1)+COUNTIF(BJ$4:BJ93,BJ93)-1,"-"),"-")</f>
        <v>-</v>
      </c>
      <c r="CQ93" s="28" t="str">
        <f>IFERROR(IF($E93=1,RANK(BK93,BK:BK,1)+COUNTIF(BK$4:BK93,BK93)-1,"-"),"-")</f>
        <v>-</v>
      </c>
      <c r="CR93" s="28" t="str">
        <f>IFERROR(IF($E93=1,RANK(BL93,BL:BL,1)+COUNTIF(BL$4:BL93,BL93)-1,"-"),"-")</f>
        <v>-</v>
      </c>
      <c r="CS93" s="28" t="str">
        <f>IFERROR(IF($E93=1,RANK(BM93,BM:BM,1)+COUNTIF(BM$4:BM93,BM93)-1,"-"),"-")</f>
        <v>-</v>
      </c>
      <c r="CT93" s="28" t="str">
        <f>IFERROR(IF($E93=1,RANK(BN93,BN:BN,1)+COUNTIF(BN$4:BN93,BN93)-1,"-"),"-")</f>
        <v>-</v>
      </c>
      <c r="CU93" s="28" t="str">
        <f>IFERROR(IF($E93=1,RANK(BO93,BO:BO,1)+COUNTIF(BO$4:BO93,BO93)-1,"-"),"-")</f>
        <v>-</v>
      </c>
      <c r="CV93" s="28" t="str">
        <f>IFERROR(IF($E93=1,RANK(BP93,BP:BP,1)+COUNTIF(BP$4:BP93,BP93)-1,"-"),"-")</f>
        <v>-</v>
      </c>
      <c r="CW93" s="28" t="str">
        <f>IFERROR(IF($E93=1,RANK(BQ93,BQ:BQ,1)+COUNTIF(BQ$4:BQ93,BQ93)-1,"-"),"-")</f>
        <v>-</v>
      </c>
      <c r="CX93" s="30"/>
      <c r="DF93" s="28" t="str">
        <f>IFERROR(IF($E93=1,RANK(BZ93,BZ:BZ,1)+COUNTIF(BZ$3:BZ92,BZ93),"-"),"-")</f>
        <v>-</v>
      </c>
      <c r="DG93" s="28" t="str">
        <f>IFERROR(IF($E93=1,RANK(CA93,CA:CA,1)+COUNTIF(CA$3:CA92,CA93),"-"),"-")</f>
        <v>-</v>
      </c>
      <c r="DH93" s="28" t="str">
        <f>IFERROR(IF($E93=1,RANK(CB93,CB:CB,1)+COUNTIF(CB$3:CB92,CB93),"-"),"-")</f>
        <v>-</v>
      </c>
      <c r="DI93" s="28" t="str">
        <f>IFERROR(IF($E93=1,RANK(CC93,CC:CC,1)+COUNTIF(CC$3:CC92,CC93),"-"),"-")</f>
        <v>-</v>
      </c>
      <c r="DJ93" s="28" t="str">
        <f>IFERROR(IF($E93=1,RANK(CD93,CD:CD,1)+COUNTIF(CD$3:CD92,CD93),"-"),"-")</f>
        <v>-</v>
      </c>
      <c r="DK93" s="28" t="str">
        <f>IFERROR(IF($E93=1,RANK(CE93,CE:CE,1)+COUNTIF(CE$3:CE92,CE93),"-"),"-")</f>
        <v>-</v>
      </c>
      <c r="DL93" s="28" t="str">
        <f>IFERROR(IF($E93=1,RANK(CF93,CF:CF,1)+COUNTIF(CF$3:CF92,CF93),"-"),"-")</f>
        <v>-</v>
      </c>
      <c r="DM93" s="28" t="str">
        <f>IFERROR(IF($E93=1,RANK(CG93,CG:CG,1)+COUNTIF(CG$3:CG92,CG93),"-"),"-")</f>
        <v>-</v>
      </c>
      <c r="DN93" s="6"/>
      <c r="DO93" s="28" t="str">
        <f>IFERROR(IF($E93=1,RANK(CI93,CI:CI,1)+COUNTIF(CI$4:CI93,CI93)-1,"-"),"-")</f>
        <v>-</v>
      </c>
      <c r="DP93" s="28" t="str">
        <f>IFERROR(IF($E93=1,RANK(CJ93,CJ:CJ,1)+COUNTIF(CJ$4:CJ93,CJ93)-1,"-"),"-")</f>
        <v>-</v>
      </c>
      <c r="DQ93" s="28" t="str">
        <f>IFERROR(IF($E93=1,RANK(CK93,CK:CK,1)+COUNTIF(CK$4:CK93,CK93)-1,"-"),"-")</f>
        <v>-</v>
      </c>
      <c r="DR93" s="28" t="str">
        <f>IFERROR(IF($E93=1,RANK(CL93,CL:CL,1)+COUNTIF(CL$4:CL93,CL93)-1,"-"),"-")</f>
        <v>-</v>
      </c>
      <c r="DS93" s="28" t="str">
        <f>IFERROR(IF($E93=1,RANK(CM93,CM:CM,1)+COUNTIF(CM$4:CM93,CM93)-1,"-"),"-")</f>
        <v>-</v>
      </c>
      <c r="DT93" s="28" t="str">
        <f>IFERROR(IF($E93=1,RANK(CN93,CN:CN,1)+COUNTIF(CN$4:CN93,CN93)-1,"-"),"-")</f>
        <v>-</v>
      </c>
      <c r="DW93" s="36" t="s">
        <v>66</v>
      </c>
      <c r="DX93" s="35" t="s">
        <v>39</v>
      </c>
      <c r="EA93" s="36" t="s">
        <v>67</v>
      </c>
      <c r="EB93" s="35" t="s">
        <v>41</v>
      </c>
      <c r="EC93" s="35" t="s">
        <v>39</v>
      </c>
      <c r="ED93" s="35" t="s">
        <v>41</v>
      </c>
      <c r="EU93">
        <v>7.98</v>
      </c>
      <c r="EV93">
        <v>8.31</v>
      </c>
      <c r="EW93">
        <v>9.17</v>
      </c>
      <c r="EX93">
        <v>8.42</v>
      </c>
      <c r="EY93">
        <v>8.18</v>
      </c>
      <c r="EZ93">
        <v>7.92</v>
      </c>
      <c r="FA93">
        <v>6.48</v>
      </c>
      <c r="FB93">
        <v>6.56</v>
      </c>
      <c r="FK93">
        <v>7.39</v>
      </c>
      <c r="FL93">
        <v>7.57</v>
      </c>
      <c r="FM93">
        <v>8.1300000000000008</v>
      </c>
      <c r="FN93">
        <v>7.62</v>
      </c>
      <c r="FO93">
        <v>7.25</v>
      </c>
      <c r="FP93">
        <v>7.2</v>
      </c>
      <c r="FQ93">
        <v>6.62</v>
      </c>
      <c r="FR93">
        <v>6.17</v>
      </c>
    </row>
    <row r="94" spans="1:174" ht="19.5" x14ac:dyDescent="0.35">
      <c r="A94" s="9">
        <f t="shared" si="21"/>
        <v>1</v>
      </c>
      <c r="B94" s="9">
        <f t="shared" si="22"/>
        <v>1</v>
      </c>
      <c r="C94" s="9">
        <f t="shared" si="29"/>
        <v>1</v>
      </c>
      <c r="D94" s="9">
        <f t="shared" si="23"/>
        <v>1</v>
      </c>
      <c r="E94" s="9">
        <f t="shared" si="24"/>
        <v>1</v>
      </c>
      <c r="F94" s="68" t="s">
        <v>80</v>
      </c>
      <c r="G94" s="68" t="s">
        <v>99</v>
      </c>
      <c r="H94" s="7">
        <v>1</v>
      </c>
      <c r="I94" s="66" t="s">
        <v>49</v>
      </c>
      <c r="J94" s="66">
        <v>756056</v>
      </c>
      <c r="K94" s="66" t="s">
        <v>183</v>
      </c>
      <c r="L94" s="66" t="s">
        <v>46</v>
      </c>
      <c r="M94" s="66" t="s">
        <v>47</v>
      </c>
      <c r="N94" s="65">
        <v>7.55</v>
      </c>
      <c r="O94" s="65">
        <v>7.6</v>
      </c>
      <c r="P94" s="54">
        <v>8.8000000000000007</v>
      </c>
      <c r="Q94" s="65">
        <v>7.94</v>
      </c>
      <c r="R94" s="65">
        <v>7.46</v>
      </c>
      <c r="S94" s="65">
        <v>7.22</v>
      </c>
      <c r="T94" s="50">
        <v>6.75</v>
      </c>
      <c r="U94" s="50">
        <v>6.79</v>
      </c>
      <c r="V94" s="30"/>
      <c r="AD94" s="65">
        <v>7.84</v>
      </c>
      <c r="AE94" s="70">
        <v>8.1300000000000008</v>
      </c>
      <c r="AF94" s="70">
        <v>8.83</v>
      </c>
      <c r="AG94" s="70">
        <v>8.18</v>
      </c>
      <c r="AH94" s="65">
        <v>7.85</v>
      </c>
      <c r="AI94" s="65">
        <v>7.63</v>
      </c>
      <c r="AJ94" s="50">
        <v>6.76</v>
      </c>
      <c r="AK94" s="50">
        <v>7.05</v>
      </c>
      <c r="AL94" s="30"/>
      <c r="AT94" s="29">
        <f t="shared" si="25"/>
        <v>-0.28999999999999998</v>
      </c>
      <c r="AU94" s="29">
        <f t="shared" si="25"/>
        <v>-0.53</v>
      </c>
      <c r="AV94" s="29">
        <f t="shared" si="25"/>
        <v>-0.03</v>
      </c>
      <c r="AW94" s="29">
        <f t="shared" si="25"/>
        <v>-0.24</v>
      </c>
      <c r="AX94" s="29">
        <f t="shared" si="25"/>
        <v>-0.39</v>
      </c>
      <c r="AY94" s="29">
        <f t="shared" si="25"/>
        <v>-0.41</v>
      </c>
      <c r="AZ94" s="29">
        <f t="shared" si="25"/>
        <v>-0.01</v>
      </c>
      <c r="BA94" s="29">
        <f t="shared" si="15"/>
        <v>-0.26</v>
      </c>
      <c r="BB94" s="30"/>
      <c r="BJ94" s="29">
        <f t="shared" si="30"/>
        <v>7.55</v>
      </c>
      <c r="BK94" s="29">
        <f t="shared" si="30"/>
        <v>7.6</v>
      </c>
      <c r="BL94" s="29">
        <f t="shared" si="30"/>
        <v>8.8000000000000007</v>
      </c>
      <c r="BM94" s="29">
        <f t="shared" si="30"/>
        <v>7.94</v>
      </c>
      <c r="BN94" s="29">
        <f t="shared" si="30"/>
        <v>7.46</v>
      </c>
      <c r="BO94" s="29">
        <f t="shared" si="26"/>
        <v>7.22</v>
      </c>
      <c r="BP94" s="29">
        <f t="shared" si="27"/>
        <v>6.75</v>
      </c>
      <c r="BQ94" s="29">
        <f t="shared" si="27"/>
        <v>6.79</v>
      </c>
      <c r="BR94" s="30"/>
      <c r="BZ94" s="29">
        <f t="shared" si="28"/>
        <v>-0.28999999999999998</v>
      </c>
      <c r="CA94" s="29">
        <f t="shared" si="28"/>
        <v>-0.53</v>
      </c>
      <c r="CB94" s="29">
        <f t="shared" si="28"/>
        <v>-0.03</v>
      </c>
      <c r="CC94" s="29">
        <f t="shared" si="28"/>
        <v>-0.24</v>
      </c>
      <c r="CD94" s="29">
        <f t="shared" si="28"/>
        <v>-0.39</v>
      </c>
      <c r="CE94" s="29">
        <f t="shared" si="28"/>
        <v>-0.41</v>
      </c>
      <c r="CF94" s="29">
        <f t="shared" si="28"/>
        <v>-0.01</v>
      </c>
      <c r="CG94" s="29">
        <f t="shared" si="16"/>
        <v>-0.26</v>
      </c>
      <c r="CH94" s="30"/>
      <c r="CP94" s="28">
        <f>IFERROR(IF($E94=1,RANK(BJ94,BJ:BJ,1)+COUNTIF(BJ$4:BJ94,BJ94)-1,"-"),"-")</f>
        <v>18</v>
      </c>
      <c r="CQ94" s="28">
        <f>IFERROR(IF($E94=1,RANK(BK94,BK:BK,1)+COUNTIF(BK$4:BK94,BK94)-1,"-"),"-")</f>
        <v>2</v>
      </c>
      <c r="CR94" s="28">
        <f>IFERROR(IF($E94=1,RANK(BL94,BL:BL,1)+COUNTIF(BL$4:BL94,BL94)-1,"-"),"-")</f>
        <v>51</v>
      </c>
      <c r="CS94" s="28">
        <f>IFERROR(IF($E94=1,RANK(BM94,BM:BM,1)+COUNTIF(BM$4:BM94,BM94)-1,"-"),"-")</f>
        <v>16</v>
      </c>
      <c r="CT94" s="28">
        <f>IFERROR(IF($E94=1,RANK(BN94,BN:BN,1)+COUNTIF(BN$4:BN94,BN94)-1,"-"),"-")</f>
        <v>14</v>
      </c>
      <c r="CU94" s="28">
        <f>IFERROR(IF($E94=1,RANK(BO94,BO:BO,1)+COUNTIF(BO$4:BO94,BO94)-1,"-"),"-")</f>
        <v>20</v>
      </c>
      <c r="CV94" s="28">
        <f>IFERROR(IF($E94=1,RANK(BP94,BP:BP,1)+COUNTIF(BP$4:BP94,BP94)-1,"-"),"-")</f>
        <v>61</v>
      </c>
      <c r="CW94" s="28">
        <f>IFERROR(IF($E94=1,RANK(BQ94,BQ:BQ,1)+COUNTIF(BQ$4:BQ94,BQ94)-1,"-"),"-")</f>
        <v>21</v>
      </c>
      <c r="CX94" s="30"/>
      <c r="DF94" s="28">
        <f>IFERROR(IF($E94=1,RANK(BZ94,BZ:BZ,1)+COUNTIF(BZ$3:BZ93,BZ94),"-"),"-")</f>
        <v>5</v>
      </c>
      <c r="DG94" s="28">
        <f>IFERROR(IF($E94=1,RANK(CA94,CA:CA,1)+COUNTIF(CA$3:CA93,CA94),"-"),"-")</f>
        <v>1</v>
      </c>
      <c r="DH94" s="28">
        <f>IFERROR(IF($E94=1,RANK(CB94,CB:CB,1)+COUNTIF(CB$3:CB93,CB94),"-"),"-")</f>
        <v>35</v>
      </c>
      <c r="DI94" s="28">
        <f>IFERROR(IF($E94=1,RANK(CC94,CC:CC,1)+COUNTIF(CC$3:CC93,CC94),"-"),"-")</f>
        <v>14</v>
      </c>
      <c r="DJ94" s="28">
        <f>IFERROR(IF($E94=1,RANK(CD94,CD:CD,1)+COUNTIF(CD$3:CD93,CD94),"-"),"-")</f>
        <v>2</v>
      </c>
      <c r="DK94" s="28">
        <f>IFERROR(IF($E94=1,RANK(CE94,CE:CE,1)+COUNTIF(CE$3:CE93,CE94),"-"),"-")</f>
        <v>7</v>
      </c>
      <c r="DL94" s="28">
        <f>IFERROR(IF($E94=1,RANK(CF94,CF:CF,1)+COUNTIF(CF$3:CF93,CF94),"-"),"-")</f>
        <v>42</v>
      </c>
      <c r="DM94" s="28">
        <f>IFERROR(IF($E94=1,RANK(CG94,CG:CG,1)+COUNTIF(CG$3:CG93,CG94),"-"),"-")</f>
        <v>15</v>
      </c>
      <c r="DN94" s="6"/>
      <c r="DO94" s="28" t="str">
        <f>IFERROR(IF($E94=1,RANK(CI94,CI:CI,1)+COUNTIF(CI$4:CI94,CI94)-1,"-"),"-")</f>
        <v>-</v>
      </c>
      <c r="DP94" s="28" t="str">
        <f>IFERROR(IF($E94=1,RANK(CJ94,CJ:CJ,1)+COUNTIF(CJ$4:CJ94,CJ94)-1,"-"),"-")</f>
        <v>-</v>
      </c>
      <c r="DQ94" s="28" t="str">
        <f>IFERROR(IF($E94=1,RANK(CK94,CK:CK,1)+COUNTIF(CK$4:CK94,CK94)-1,"-"),"-")</f>
        <v>-</v>
      </c>
      <c r="DR94" s="28" t="str">
        <f>IFERROR(IF($E94=1,RANK(CL94,CL:CL,1)+COUNTIF(CL$4:CL94,CL94)-1,"-"),"-")</f>
        <v>-</v>
      </c>
      <c r="DS94" s="28" t="str">
        <f>IFERROR(IF($E94=1,RANK(CM94,CM:CM,1)+COUNTIF(CM$4:CM94,CM94)-1,"-"),"-")</f>
        <v>-</v>
      </c>
      <c r="DT94" s="28" t="str">
        <f>IFERROR(IF($E94=1,RANK(CN94,CN:CN,1)+COUNTIF(CN$4:CN94,CN94)-1,"-"),"-")</f>
        <v>-</v>
      </c>
      <c r="DU94">
        <f>$F$2+1-DV94</f>
        <v>1</v>
      </c>
      <c r="DV94" s="34">
        <f>IF($EI$4="Entrants",MAX($CW:$CW),MAX($DD:$DD))</f>
        <v>100</v>
      </c>
      <c r="DW94" s="33" t="str">
        <f>IFERROR(INDEX($A:$DD,IF($EI$4="Entrants",MATCH($DU94,$CW:$CW,0),MATCH($DU94,$DD:$DD,0)),11),"")</f>
        <v>SOISSONS</v>
      </c>
      <c r="DX94" s="31">
        <f>IFERROR(INDEX($A:$DD,IF($EI$4="Entrants",MATCH($DU94,$CW:$CW,0),MATCH($DU94,$DD:$DD,0)),IF($EI$4="Entrants",69,26)),"")</f>
        <v>6.06</v>
      </c>
      <c r="DY94">
        <v>1</v>
      </c>
      <c r="DZ94" s="34">
        <f>IF($EI$4="Entrants",MAX($DM:$DM),MAX($DT:$DT))</f>
        <v>99</v>
      </c>
      <c r="EA94" s="33" t="str">
        <f>IFERROR(INDEX($A:$DT,IF($EI$4="Entrants",MATCH($DY94,$DM:$DM,0),MATCH($DY94,$DT:$DT,0)),11),"")</f>
        <v>PERPIGNAN</v>
      </c>
      <c r="EB94" s="61">
        <f>IFERROR(INDEX($A:$DT,IF($EI$4="Entrants",MATCH($DY94,$DM:$DM,0),MATCH($DY94,$DT:$DT,0)),IF($EI$4="Entrants",85,56)),"")</f>
        <v>-0.79</v>
      </c>
      <c r="EC94" s="32">
        <f>IFERROR(INDEX($A:$DT,IF($EI$4="Entrants",MATCH($DY94,$DM:$DM,0),MATCH($DY94,$DT:$DT,0)),IF($EI$4="Entrants",69,26)),"")</f>
        <v>6.09</v>
      </c>
      <c r="ED94" s="31">
        <f>IFERROR(IF(EB94&gt;0,"+"&amp;ROUND(EB94,2),ROUND(EB94,2)),"")</f>
        <v>-0.79</v>
      </c>
      <c r="EU94">
        <v>7.63</v>
      </c>
      <c r="EV94">
        <v>8.3800000000000008</v>
      </c>
      <c r="EW94">
        <v>8.8699999999999992</v>
      </c>
      <c r="EX94">
        <v>8.0299999999999994</v>
      </c>
      <c r="EY94">
        <v>7.57</v>
      </c>
      <c r="EZ94">
        <v>7.96</v>
      </c>
      <c r="FA94">
        <v>5.6</v>
      </c>
      <c r="FB94">
        <v>6.69</v>
      </c>
      <c r="FK94">
        <v>7.25</v>
      </c>
      <c r="FL94">
        <v>7.52</v>
      </c>
      <c r="FM94">
        <v>7.83</v>
      </c>
      <c r="FN94">
        <v>7.33</v>
      </c>
      <c r="FO94">
        <v>6.72</v>
      </c>
      <c r="FP94">
        <v>7.19</v>
      </c>
      <c r="FQ94">
        <v>5.6</v>
      </c>
      <c r="FR94">
        <v>5.71</v>
      </c>
    </row>
    <row r="95" spans="1:174" ht="19.5" x14ac:dyDescent="0.35">
      <c r="A95" s="9">
        <f t="shared" si="21"/>
        <v>1</v>
      </c>
      <c r="B95" s="9">
        <f t="shared" si="22"/>
        <v>1</v>
      </c>
      <c r="C95" s="9">
        <f t="shared" si="29"/>
        <v>1</v>
      </c>
      <c r="D95" s="9">
        <f t="shared" si="23"/>
        <v>1</v>
      </c>
      <c r="E95" s="9">
        <f t="shared" si="24"/>
        <v>1</v>
      </c>
      <c r="F95" s="68" t="s">
        <v>80</v>
      </c>
      <c r="G95" s="68" t="s">
        <v>164</v>
      </c>
      <c r="H95" s="7">
        <v>1</v>
      </c>
      <c r="I95" s="7" t="s">
        <v>78</v>
      </c>
      <c r="J95" s="7">
        <v>775007</v>
      </c>
      <c r="K95" s="66" t="s">
        <v>184</v>
      </c>
      <c r="L95" s="66" t="s">
        <v>46</v>
      </c>
      <c r="M95" s="7" t="s">
        <v>47</v>
      </c>
      <c r="N95" s="63">
        <v>7.99</v>
      </c>
      <c r="O95" s="57">
        <v>8.1999999999999993</v>
      </c>
      <c r="P95" s="57">
        <v>8.89</v>
      </c>
      <c r="Q95" s="57">
        <v>8.1</v>
      </c>
      <c r="R95" s="63">
        <v>7.93</v>
      </c>
      <c r="S95" s="63">
        <v>7.86</v>
      </c>
      <c r="T95" s="49">
        <v>7.26</v>
      </c>
      <c r="U95" s="49">
        <v>7.67</v>
      </c>
      <c r="V95" s="30"/>
      <c r="AD95" s="63">
        <v>7.72</v>
      </c>
      <c r="AE95" s="63">
        <v>7.92</v>
      </c>
      <c r="AF95" s="69">
        <v>8.65</v>
      </c>
      <c r="AG95" s="69">
        <v>8.0399999999999991</v>
      </c>
      <c r="AH95" s="63">
        <v>7.61</v>
      </c>
      <c r="AI95" s="63">
        <v>7.44</v>
      </c>
      <c r="AJ95" s="49">
        <v>7.04</v>
      </c>
      <c r="AK95" s="49">
        <v>6.82</v>
      </c>
      <c r="AL95" s="30"/>
      <c r="AT95" s="29">
        <f t="shared" si="25"/>
        <v>0.27</v>
      </c>
      <c r="AU95" s="29">
        <f t="shared" si="25"/>
        <v>0.28000000000000003</v>
      </c>
      <c r="AV95" s="29">
        <f t="shared" si="25"/>
        <v>0.24</v>
      </c>
      <c r="AW95" s="29">
        <f t="shared" si="25"/>
        <v>0.06</v>
      </c>
      <c r="AX95" s="29">
        <f t="shared" si="25"/>
        <v>0.32</v>
      </c>
      <c r="AY95" s="29">
        <f t="shared" si="25"/>
        <v>0.42</v>
      </c>
      <c r="AZ95" s="29">
        <f t="shared" si="25"/>
        <v>0.22</v>
      </c>
      <c r="BA95" s="29">
        <f t="shared" si="15"/>
        <v>0.85</v>
      </c>
      <c r="BB95" s="30"/>
      <c r="BJ95" s="29">
        <f t="shared" si="30"/>
        <v>7.99</v>
      </c>
      <c r="BK95" s="29">
        <f t="shared" si="30"/>
        <v>8.1999999999999993</v>
      </c>
      <c r="BL95" s="29">
        <f t="shared" si="30"/>
        <v>8.89</v>
      </c>
      <c r="BM95" s="29">
        <f t="shared" si="30"/>
        <v>8.1</v>
      </c>
      <c r="BN95" s="29">
        <f t="shared" si="30"/>
        <v>7.93</v>
      </c>
      <c r="BO95" s="29">
        <f t="shared" si="26"/>
        <v>7.86</v>
      </c>
      <c r="BP95" s="29">
        <f t="shared" si="27"/>
        <v>7.26</v>
      </c>
      <c r="BQ95" s="29">
        <f t="shared" si="27"/>
        <v>7.67</v>
      </c>
      <c r="BR95" s="30"/>
      <c r="BZ95" s="29">
        <f t="shared" si="28"/>
        <v>0.27</v>
      </c>
      <c r="CA95" s="29">
        <f t="shared" si="28"/>
        <v>0.28000000000000003</v>
      </c>
      <c r="CB95" s="29">
        <f t="shared" si="28"/>
        <v>0.24</v>
      </c>
      <c r="CC95" s="29">
        <f t="shared" si="28"/>
        <v>0.06</v>
      </c>
      <c r="CD95" s="29">
        <f t="shared" si="28"/>
        <v>0.32</v>
      </c>
      <c r="CE95" s="29">
        <f t="shared" si="28"/>
        <v>0.42</v>
      </c>
      <c r="CF95" s="29">
        <f t="shared" si="28"/>
        <v>0.22</v>
      </c>
      <c r="CG95" s="29">
        <f t="shared" si="16"/>
        <v>0.85</v>
      </c>
      <c r="CH95" s="30"/>
      <c r="CP95" s="28">
        <f>IFERROR(IF($E95=1,RANK(BJ95,BJ:BJ,1)+COUNTIF(BJ$4:BJ95,BJ95)-1,"-"),"-")</f>
        <v>60</v>
      </c>
      <c r="CQ95" s="28">
        <f>IFERROR(IF($E95=1,RANK(BK95,BK:BK,1)+COUNTIF(BK$4:BK95,BK95)-1,"-"),"-")</f>
        <v>18</v>
      </c>
      <c r="CR95" s="28">
        <f>IFERROR(IF($E95=1,RANK(BL95,BL:BL,1)+COUNTIF(BL$4:BL95,BL95)-1,"-"),"-")</f>
        <v>64</v>
      </c>
      <c r="CS95" s="28">
        <f>IFERROR(IF($E95=1,RANK(BM95,BM:BM,1)+COUNTIF(BM$4:BM95,BM95)-1,"-"),"-")</f>
        <v>29</v>
      </c>
      <c r="CT95" s="28">
        <f>IFERROR(IF($E95=1,RANK(BN95,BN:BN,1)+COUNTIF(BN$4:BN95,BN95)-1,"-"),"-")</f>
        <v>42</v>
      </c>
      <c r="CU95" s="28">
        <f>IFERROR(IF($E95=1,RANK(BO95,BO:BO,1)+COUNTIF(BO$4:BO95,BO95)-1,"-"),"-")</f>
        <v>81</v>
      </c>
      <c r="CV95" s="28">
        <f>IFERROR(IF($E95=1,RANK(BP95,BP:BP,1)+COUNTIF(BP$4:BP95,BP95)-1,"-"),"-")</f>
        <v>79</v>
      </c>
      <c r="CW95" s="28">
        <f>IFERROR(IF($E95=1,RANK(BQ95,BQ:BQ,1)+COUNTIF(BQ$4:BQ95,BQ95)-1,"-"),"-")</f>
        <v>80</v>
      </c>
      <c r="CX95" s="30"/>
      <c r="DF95" s="28">
        <f>IFERROR(IF($E95=1,RANK(BZ95,BZ:BZ,1)+COUNTIF(BZ$3:BZ94,BZ95),"-"),"-")</f>
        <v>79</v>
      </c>
      <c r="DG95" s="28">
        <f>IFERROR(IF($E95=1,RANK(CA95,CA:CA,1)+COUNTIF(CA$3:CA94,CA95),"-"),"-")</f>
        <v>78</v>
      </c>
      <c r="DH95" s="28">
        <f>IFERROR(IF($E95=1,RANK(CB95,CB:CB,1)+COUNTIF(CB$3:CB94,CB95),"-"),"-")</f>
        <v>75</v>
      </c>
      <c r="DI95" s="28">
        <f>IFERROR(IF($E95=1,RANK(CC95,CC:CC,1)+COUNTIF(CC$3:CC94,CC95),"-"),"-")</f>
        <v>57</v>
      </c>
      <c r="DJ95" s="28">
        <f>IFERROR(IF($E95=1,RANK(CD95,CD:CD,1)+COUNTIF(CD$3:CD94,CD95),"-"),"-")</f>
        <v>75</v>
      </c>
      <c r="DK95" s="28">
        <f>IFERROR(IF($E95=1,RANK(CE95,CE:CE,1)+COUNTIF(CE$3:CE94,CE95),"-"),"-")</f>
        <v>83</v>
      </c>
      <c r="DL95" s="28">
        <f>IFERROR(IF($E95=1,RANK(CF95,CF:CF,1)+COUNTIF(CF$3:CF94,CF95),"-"),"-")</f>
        <v>59</v>
      </c>
      <c r="DM95" s="28">
        <f>IFERROR(IF($E95=1,RANK(CG95,CG:CG,1)+COUNTIF(CG$3:CG94,CG95),"-"),"-")</f>
        <v>95</v>
      </c>
      <c r="DN95" s="6"/>
      <c r="DO95" s="28" t="str">
        <f>IFERROR(IF($E95=1,RANK(CI95,CI:CI,1)+COUNTIF(CI$4:CI95,CI95)-1,"-"),"-")</f>
        <v>-</v>
      </c>
      <c r="DP95" s="28" t="str">
        <f>IFERROR(IF($E95=1,RANK(CJ95,CJ:CJ,1)+COUNTIF(CJ$4:CJ95,CJ95)-1,"-"),"-")</f>
        <v>-</v>
      </c>
      <c r="DQ95" s="28" t="str">
        <f>IFERROR(IF($E95=1,RANK(CK95,CK:CK,1)+COUNTIF(CK$4:CK95,CK95)-1,"-"),"-")</f>
        <v>-</v>
      </c>
      <c r="DR95" s="28" t="str">
        <f>IFERROR(IF($E95=1,RANK(CL95,CL:CL,1)+COUNTIF(CL$4:CL95,CL95)-1,"-"),"-")</f>
        <v>-</v>
      </c>
      <c r="DS95" s="28" t="str">
        <f>IFERROR(IF($E95=1,RANK(CM95,CM:CM,1)+COUNTIF(CM$4:CM95,CM95)-1,"-"),"-")</f>
        <v>-</v>
      </c>
      <c r="DT95" s="28" t="str">
        <f>IFERROR(IF($E95=1,RANK(CN95,CN:CN,1)+COUNTIF(CN$4:CN95,CN95)-1,"-"),"-")</f>
        <v>-</v>
      </c>
      <c r="DU95">
        <f>DU94+1</f>
        <v>2</v>
      </c>
      <c r="DV95" s="34">
        <f>DV94-1</f>
        <v>99</v>
      </c>
      <c r="DW95" s="33" t="str">
        <f>IFERROR(INDEX($A:$DD,IF($EI$4="Entrants",MATCH($DU95,$CW:$CW,0),MATCH($DU95,$DD:$DD,0)),11),"")</f>
        <v>PERPIGNAN</v>
      </c>
      <c r="DX95" s="31">
        <f>IFERROR(INDEX($A:$DD,IF($EI$4="Entrants",MATCH($DU95,$CW:$CW,0),MATCH($DU95,$DD:$DD,0)),IF($EI$4="Entrants",69,26)),"")</f>
        <v>6.09</v>
      </c>
      <c r="DY95">
        <f>DY94+1</f>
        <v>2</v>
      </c>
      <c r="DZ95" s="34">
        <f>MAX(DZ94-1,0)</f>
        <v>98</v>
      </c>
      <c r="EA95" s="33" t="str">
        <f>IFERROR(INDEX($A:$DT,IF($EI$4="Entrants",MATCH($DY95,$DM:$DM,0),MATCH($DY95,$DT:$DT,0)),11),"")</f>
        <v>CLERMONT FERRAND</v>
      </c>
      <c r="EB95" s="61">
        <f t="shared" ref="EB95:EB98" si="34">IFERROR(INDEX($A:$DT,IF($EI$4="Entrants",MATCH($DY95,$DM:$DM,0),MATCH($DY95,$DT:$DT,0)),IF($EI$4="Entrants",85,56)),"")</f>
        <v>-0.77</v>
      </c>
      <c r="EC95" s="32">
        <f>IFERROR(INDEX($A:$DT,IF($EI$4="Entrants",MATCH($DY95,$DM:$DM,0),MATCH($DY95,$DT:$DT,0)),IF($EI$4="Entrants",69,26)),"")</f>
        <v>7.04</v>
      </c>
      <c r="ED95" s="31">
        <f>IFERROR(IF(EB95&gt;0,"+"&amp;ROUND(EB95,2),ROUND(EB95,2)),"")</f>
        <v>-0.77</v>
      </c>
      <c r="EU95">
        <v>7.8</v>
      </c>
      <c r="EV95">
        <v>8.23</v>
      </c>
      <c r="EW95">
        <v>8.57</v>
      </c>
      <c r="EX95">
        <v>8.58</v>
      </c>
      <c r="EY95">
        <v>7.96</v>
      </c>
      <c r="EZ95">
        <v>7.65</v>
      </c>
      <c r="FA95">
        <v>6.18</v>
      </c>
      <c r="FB95">
        <v>7.04</v>
      </c>
      <c r="FK95" t="s">
        <v>84</v>
      </c>
      <c r="FL95" t="s">
        <v>84</v>
      </c>
      <c r="FM95" t="s">
        <v>84</v>
      </c>
      <c r="FN95" t="s">
        <v>84</v>
      </c>
      <c r="FO95" t="s">
        <v>84</v>
      </c>
      <c r="FP95" t="s">
        <v>84</v>
      </c>
      <c r="FQ95" t="s">
        <v>84</v>
      </c>
      <c r="FR95" t="s">
        <v>84</v>
      </c>
    </row>
    <row r="96" spans="1:174" ht="19.5" x14ac:dyDescent="0.35">
      <c r="A96" s="9">
        <f t="shared" si="21"/>
        <v>1</v>
      </c>
      <c r="B96" s="9">
        <f t="shared" si="22"/>
        <v>1</v>
      </c>
      <c r="C96" s="9">
        <f t="shared" si="29"/>
        <v>1</v>
      </c>
      <c r="D96" s="9">
        <f t="shared" si="23"/>
        <v>1</v>
      </c>
      <c r="E96" s="9">
        <f t="shared" si="24"/>
        <v>1</v>
      </c>
      <c r="F96" s="68" t="s">
        <v>80</v>
      </c>
      <c r="G96" s="68" t="s">
        <v>164</v>
      </c>
      <c r="H96" s="7">
        <v>1</v>
      </c>
      <c r="I96" s="66" t="s">
        <v>44</v>
      </c>
      <c r="J96" s="66">
        <v>688762</v>
      </c>
      <c r="K96" s="66" t="s">
        <v>185</v>
      </c>
      <c r="L96" s="66" t="s">
        <v>46</v>
      </c>
      <c r="M96" s="66" t="s">
        <v>47</v>
      </c>
      <c r="N96" s="54">
        <v>8.48</v>
      </c>
      <c r="O96" s="54">
        <v>8.69</v>
      </c>
      <c r="P96" s="54">
        <v>8.99</v>
      </c>
      <c r="Q96" s="55">
        <v>9.36</v>
      </c>
      <c r="R96" s="54">
        <v>8.8000000000000007</v>
      </c>
      <c r="S96" s="65">
        <v>7.51</v>
      </c>
      <c r="T96" s="50">
        <v>7.17</v>
      </c>
      <c r="U96" s="50">
        <v>7.65</v>
      </c>
      <c r="V96" s="30"/>
      <c r="AD96" s="65">
        <v>8.24</v>
      </c>
      <c r="AE96" s="70">
        <v>8.51</v>
      </c>
      <c r="AF96" s="70">
        <v>8.8699999999999992</v>
      </c>
      <c r="AG96" s="72">
        <v>9.35</v>
      </c>
      <c r="AH96" s="70">
        <v>8.42</v>
      </c>
      <c r="AI96" s="65">
        <v>7.26</v>
      </c>
      <c r="AJ96" s="50">
        <v>6.94</v>
      </c>
      <c r="AK96" s="50">
        <v>7.18</v>
      </c>
      <c r="AL96" s="30"/>
      <c r="AT96" s="29">
        <f t="shared" si="25"/>
        <v>0.24</v>
      </c>
      <c r="AU96" s="29">
        <f t="shared" si="25"/>
        <v>0.18</v>
      </c>
      <c r="AV96" s="29">
        <f t="shared" si="25"/>
        <v>0.12</v>
      </c>
      <c r="AW96" s="29">
        <f t="shared" si="25"/>
        <v>0.01</v>
      </c>
      <c r="AX96" s="29">
        <f t="shared" si="25"/>
        <v>0.38</v>
      </c>
      <c r="AY96" s="29">
        <f t="shared" si="25"/>
        <v>0.25</v>
      </c>
      <c r="AZ96" s="29">
        <f t="shared" si="25"/>
        <v>0.23</v>
      </c>
      <c r="BA96" s="29">
        <f t="shared" si="15"/>
        <v>0.47</v>
      </c>
      <c r="BB96" s="30"/>
      <c r="BJ96" s="29">
        <f t="shared" si="30"/>
        <v>8.48</v>
      </c>
      <c r="BK96" s="29">
        <f t="shared" si="30"/>
        <v>8.69</v>
      </c>
      <c r="BL96" s="29">
        <f t="shared" si="30"/>
        <v>8.99</v>
      </c>
      <c r="BM96" s="29">
        <f t="shared" si="30"/>
        <v>9.36</v>
      </c>
      <c r="BN96" s="29">
        <f t="shared" si="30"/>
        <v>8.8000000000000007</v>
      </c>
      <c r="BO96" s="29">
        <f t="shared" si="26"/>
        <v>7.51</v>
      </c>
      <c r="BP96" s="29">
        <f t="shared" si="27"/>
        <v>7.17</v>
      </c>
      <c r="BQ96" s="29">
        <f t="shared" si="27"/>
        <v>7.65</v>
      </c>
      <c r="BR96" s="30"/>
      <c r="BZ96" s="29">
        <f t="shared" si="28"/>
        <v>0.24</v>
      </c>
      <c r="CA96" s="29">
        <f t="shared" si="28"/>
        <v>0.18</v>
      </c>
      <c r="CB96" s="29">
        <f t="shared" si="28"/>
        <v>0.12</v>
      </c>
      <c r="CC96" s="29">
        <f t="shared" si="28"/>
        <v>0.01</v>
      </c>
      <c r="CD96" s="29">
        <f t="shared" si="28"/>
        <v>0.38</v>
      </c>
      <c r="CE96" s="29">
        <f t="shared" si="28"/>
        <v>0.25</v>
      </c>
      <c r="CF96" s="29">
        <f t="shared" si="28"/>
        <v>0.23</v>
      </c>
      <c r="CG96" s="29">
        <f t="shared" si="16"/>
        <v>0.47</v>
      </c>
      <c r="CH96" s="30"/>
      <c r="CP96" s="28">
        <f>IFERROR(IF($E96=1,RANK(BJ96,BJ:BJ,1)+COUNTIF(BJ$4:BJ96,BJ96)-1,"-"),"-")</f>
        <v>98</v>
      </c>
      <c r="CQ96" s="28">
        <f>IFERROR(IF($E96=1,RANK(BK96,BK:BK,1)+COUNTIF(BK$4:BK96,BK96)-1,"-"),"-")</f>
        <v>81</v>
      </c>
      <c r="CR96" s="28">
        <f>IFERROR(IF($E96=1,RANK(BL96,BL:BL,1)+COUNTIF(BL$4:BL96,BL96)-1,"-"),"-")</f>
        <v>73</v>
      </c>
      <c r="CS96" s="28">
        <f>IFERROR(IF($E96=1,RANK(BM96,BM:BM,1)+COUNTIF(BM$4:BM96,BM96)-1,"-"),"-")</f>
        <v>99</v>
      </c>
      <c r="CT96" s="28">
        <f>IFERROR(IF($E96=1,RANK(BN96,BN:BN,1)+COUNTIF(BN$4:BN96,BN96)-1,"-"),"-")</f>
        <v>98</v>
      </c>
      <c r="CU96" s="28">
        <f>IFERROR(IF($E96=1,RANK(BO96,BO:BO,1)+COUNTIF(BO$4:BO96,BO96)-1,"-"),"-")</f>
        <v>38</v>
      </c>
      <c r="CV96" s="28">
        <f>IFERROR(IF($E96=1,RANK(BP96,BP:BP,1)+COUNTIF(BP$4:BP96,BP96)-1,"-"),"-")</f>
        <v>76</v>
      </c>
      <c r="CW96" s="28">
        <f>IFERROR(IF($E96=1,RANK(BQ96,BQ:BQ,1)+COUNTIF(BQ$4:BQ96,BQ96)-1,"-"),"-")</f>
        <v>78</v>
      </c>
      <c r="CX96" s="30"/>
      <c r="DF96" s="28">
        <f>IFERROR(IF($E96=1,RANK(BZ96,BZ:BZ,1)+COUNTIF(BZ$3:BZ95,BZ96),"-"),"-")</f>
        <v>74</v>
      </c>
      <c r="DG96" s="28">
        <f>IFERROR(IF($E96=1,RANK(CA96,CA:CA,1)+COUNTIF(CA$3:CA95,CA96),"-"),"-")</f>
        <v>56</v>
      </c>
      <c r="DH96" s="28">
        <f>IFERROR(IF($E96=1,RANK(CB96,CB:CB,1)+COUNTIF(CB$3:CB95,CB96),"-"),"-")</f>
        <v>60</v>
      </c>
      <c r="DI96" s="28">
        <f>IFERROR(IF($E96=1,RANK(CC96,CC:CC,1)+COUNTIF(CC$3:CC95,CC96),"-"),"-")</f>
        <v>49</v>
      </c>
      <c r="DJ96" s="28">
        <f>IFERROR(IF($E96=1,RANK(CD96,CD:CD,1)+COUNTIF(CD$3:CD95,CD96),"-"),"-")</f>
        <v>85</v>
      </c>
      <c r="DK96" s="28">
        <f>IFERROR(IF($E96=1,RANK(CE96,CE:CE,1)+COUNTIF(CE$3:CE95,CE96),"-"),"-")</f>
        <v>68</v>
      </c>
      <c r="DL96" s="28">
        <f>IFERROR(IF($E96=1,RANK(CF96,CF:CF,1)+COUNTIF(CF$3:CF95,CF96),"-"),"-")</f>
        <v>62</v>
      </c>
      <c r="DM96" s="28">
        <f>IFERROR(IF($E96=1,RANK(CG96,CG:CG,1)+COUNTIF(CG$3:CG95,CG96),"-"),"-")</f>
        <v>79</v>
      </c>
      <c r="DN96" s="6"/>
      <c r="DO96" s="28" t="str">
        <f>IFERROR(IF($E96=1,RANK(CI96,CI:CI,1)+COUNTIF(CI$4:CI96,CI96)-1,"-"),"-")</f>
        <v>-</v>
      </c>
      <c r="DP96" s="28" t="str">
        <f>IFERROR(IF($E96=1,RANK(CJ96,CJ:CJ,1)+COUNTIF(CJ$4:CJ96,CJ96)-1,"-"),"-")</f>
        <v>-</v>
      </c>
      <c r="DQ96" s="28" t="str">
        <f>IFERROR(IF($E96=1,RANK(CK96,CK:CK,1)+COUNTIF(CK$4:CK96,CK96)-1,"-"),"-")</f>
        <v>-</v>
      </c>
      <c r="DR96" s="28" t="str">
        <f>IFERROR(IF($E96=1,RANK(CL96,CL:CL,1)+COUNTIF(CL$4:CL96,CL96)-1,"-"),"-")</f>
        <v>-</v>
      </c>
      <c r="DS96" s="28" t="str">
        <f>IFERROR(IF($E96=1,RANK(CM96,CM:CM,1)+COUNTIF(CM$4:CM96,CM96)-1,"-"),"-")</f>
        <v>-</v>
      </c>
      <c r="DT96" s="28" t="str">
        <f>IFERROR(IF($E96=1,RANK(CN96,CN:CN,1)+COUNTIF(CN$4:CN96,CN96)-1,"-"),"-")</f>
        <v>-</v>
      </c>
      <c r="DU96">
        <f>DU95+1</f>
        <v>3</v>
      </c>
      <c r="DV96" s="34">
        <f>DV95-1</f>
        <v>98</v>
      </c>
      <c r="DW96" s="33" t="str">
        <f>IFERROR(INDEX($A:$DD,IF($EI$4="Entrants",MATCH($DU96,$CW:$CW,0),MATCH($DU96,$DD:$DD,0)),11),"")</f>
        <v>MARSEILLE ST CHARLES</v>
      </c>
      <c r="DX96" s="31">
        <f>IFERROR(INDEX($A:$DD,IF($EI$4="Entrants",MATCH($DU96,$CW:$CW,0),MATCH($DU96,$DD:$DD,0)),IF($EI$4="Entrants",69,26)),"")</f>
        <v>6.21</v>
      </c>
      <c r="DY96">
        <f>DY95+1</f>
        <v>3</v>
      </c>
      <c r="DZ96" s="34">
        <f>MAX(DZ95-1,0)</f>
        <v>97</v>
      </c>
      <c r="EA96" s="33" t="str">
        <f>IFERROR(INDEX($A:$DT,IF($EI$4="Entrants",MATCH($DY96,$DM:$DM,0),MATCH($DY96,$DT:$DT,0)),11),"")</f>
        <v>TROUVILLE DEAUVILLE</v>
      </c>
      <c r="EB96" s="61">
        <f t="shared" si="34"/>
        <v>-0.63</v>
      </c>
      <c r="EC96" s="32">
        <f>IFERROR(INDEX($A:$DT,IF($EI$4="Entrants",MATCH($DY96,$DM:$DM,0),MATCH($DY96,$DT:$DT,0)),IF($EI$4="Entrants",69,26)),"")</f>
        <v>6.67</v>
      </c>
      <c r="ED96" s="31">
        <f>IFERROR(IF(EB96&gt;0,"+"&amp;ROUND(EB96,2),ROUND(EB96,2)),"")</f>
        <v>-0.63</v>
      </c>
      <c r="EU96">
        <v>7.71</v>
      </c>
      <c r="EV96">
        <v>7.21</v>
      </c>
      <c r="EW96">
        <v>7.9</v>
      </c>
      <c r="EX96">
        <v>7.52</v>
      </c>
      <c r="EY96">
        <v>6.62</v>
      </c>
      <c r="EZ96">
        <v>5.51</v>
      </c>
      <c r="FA96">
        <v>4.7300000000000004</v>
      </c>
      <c r="FB96">
        <v>4.67</v>
      </c>
      <c r="FK96" t="s">
        <v>84</v>
      </c>
      <c r="FL96" t="s">
        <v>84</v>
      </c>
      <c r="FM96" t="s">
        <v>84</v>
      </c>
      <c r="FN96" t="s">
        <v>84</v>
      </c>
      <c r="FO96" t="s">
        <v>84</v>
      </c>
      <c r="FP96" t="s">
        <v>84</v>
      </c>
      <c r="FQ96" t="s">
        <v>84</v>
      </c>
      <c r="FR96" t="s">
        <v>84</v>
      </c>
    </row>
    <row r="97" spans="1:174" ht="19.5" x14ac:dyDescent="0.35">
      <c r="A97" s="9">
        <f t="shared" si="21"/>
        <v>1</v>
      </c>
      <c r="B97" s="9">
        <f t="shared" si="22"/>
        <v>1</v>
      </c>
      <c r="C97" s="9">
        <f t="shared" si="29"/>
        <v>1</v>
      </c>
      <c r="D97" s="9">
        <f t="shared" si="23"/>
        <v>1</v>
      </c>
      <c r="E97" s="9">
        <f t="shared" si="24"/>
        <v>1</v>
      </c>
      <c r="F97" s="68" t="s">
        <v>80</v>
      </c>
      <c r="G97" s="68" t="s">
        <v>164</v>
      </c>
      <c r="H97" s="7">
        <v>1</v>
      </c>
      <c r="I97" s="66" t="s">
        <v>78</v>
      </c>
      <c r="J97" s="66">
        <v>784009</v>
      </c>
      <c r="K97" s="66" t="s">
        <v>186</v>
      </c>
      <c r="L97" s="66" t="s">
        <v>46</v>
      </c>
      <c r="M97" s="66" t="s">
        <v>47</v>
      </c>
      <c r="N97" s="65">
        <v>7.2</v>
      </c>
      <c r="O97" s="65">
        <v>7.59</v>
      </c>
      <c r="P97" s="54">
        <v>8.3000000000000007</v>
      </c>
      <c r="Q97" s="65">
        <v>7.73</v>
      </c>
      <c r="R97" s="65">
        <v>7.62</v>
      </c>
      <c r="S97" s="65">
        <v>6.51</v>
      </c>
      <c r="T97" s="14">
        <v>5.61</v>
      </c>
      <c r="U97" s="50">
        <v>6.09</v>
      </c>
      <c r="V97" s="30"/>
      <c r="AD97" s="65">
        <v>7.63</v>
      </c>
      <c r="AE97" s="65">
        <v>7.96</v>
      </c>
      <c r="AF97" s="70">
        <v>8.64</v>
      </c>
      <c r="AG97" s="65">
        <v>7.88</v>
      </c>
      <c r="AH97" s="65">
        <v>7.48</v>
      </c>
      <c r="AI97" s="65">
        <v>7.53</v>
      </c>
      <c r="AJ97" s="50">
        <v>6.67</v>
      </c>
      <c r="AK97" s="50">
        <v>6.88</v>
      </c>
      <c r="AL97" s="30"/>
      <c r="AT97" s="29">
        <f t="shared" si="25"/>
        <v>-0.43</v>
      </c>
      <c r="AU97" s="29">
        <f t="shared" si="25"/>
        <v>-0.37</v>
      </c>
      <c r="AV97" s="29">
        <f t="shared" si="25"/>
        <v>-0.34</v>
      </c>
      <c r="AW97" s="29">
        <f t="shared" si="25"/>
        <v>-0.15</v>
      </c>
      <c r="AX97" s="29">
        <f t="shared" si="25"/>
        <v>0.14000000000000001</v>
      </c>
      <c r="AY97" s="29">
        <f t="shared" si="25"/>
        <v>-1.02</v>
      </c>
      <c r="AZ97" s="29">
        <f t="shared" si="25"/>
        <v>-1.06</v>
      </c>
      <c r="BA97" s="29">
        <f t="shared" si="15"/>
        <v>-0.79</v>
      </c>
      <c r="BB97" s="30"/>
      <c r="BJ97" s="29">
        <f t="shared" si="30"/>
        <v>7.2</v>
      </c>
      <c r="BK97" s="29">
        <f t="shared" si="30"/>
        <v>7.59</v>
      </c>
      <c r="BL97" s="29">
        <f t="shared" si="30"/>
        <v>8.3000000000000007</v>
      </c>
      <c r="BM97" s="29">
        <f t="shared" si="30"/>
        <v>7.73</v>
      </c>
      <c r="BN97" s="29">
        <f t="shared" si="30"/>
        <v>7.62</v>
      </c>
      <c r="BO97" s="29">
        <f t="shared" si="26"/>
        <v>6.51</v>
      </c>
      <c r="BP97" s="29">
        <f t="shared" si="27"/>
        <v>5.61</v>
      </c>
      <c r="BQ97" s="29">
        <f t="shared" si="27"/>
        <v>6.09</v>
      </c>
      <c r="BR97" s="30"/>
      <c r="BZ97" s="29">
        <f t="shared" si="28"/>
        <v>-0.43</v>
      </c>
      <c r="CA97" s="29">
        <f t="shared" si="28"/>
        <v>-0.37</v>
      </c>
      <c r="CB97" s="29">
        <f t="shared" si="28"/>
        <v>-0.34</v>
      </c>
      <c r="CC97" s="29">
        <f t="shared" si="28"/>
        <v>-0.15</v>
      </c>
      <c r="CD97" s="29">
        <f t="shared" si="28"/>
        <v>0.14000000000000001</v>
      </c>
      <c r="CE97" s="29">
        <f t="shared" si="28"/>
        <v>-1.02</v>
      </c>
      <c r="CF97" s="29">
        <f t="shared" si="28"/>
        <v>-1.06</v>
      </c>
      <c r="CG97" s="29">
        <f t="shared" si="16"/>
        <v>-0.79</v>
      </c>
      <c r="CH97" s="30"/>
      <c r="CP97" s="28">
        <f>IFERROR(IF($E97=1,RANK(BJ97,BJ:BJ,1)+COUNTIF(BJ$4:BJ97,BJ97)-1,"-"),"-")</f>
        <v>5</v>
      </c>
      <c r="CQ97" s="28">
        <f>IFERROR(IF($E97=1,RANK(BK97,BK:BK,1)+COUNTIF(BK$4:BK97,BK97)-1,"-"),"-")</f>
        <v>1</v>
      </c>
      <c r="CR97" s="28">
        <f>IFERROR(IF($E97=1,RANK(BL97,BL:BL,1)+COUNTIF(BL$4:BL97,BL97)-1,"-"),"-")</f>
        <v>8</v>
      </c>
      <c r="CS97" s="28">
        <f>IFERROR(IF($E97=1,RANK(BM97,BM:BM,1)+COUNTIF(BM$4:BM97,BM97)-1,"-"),"-")</f>
        <v>8</v>
      </c>
      <c r="CT97" s="28">
        <f>IFERROR(IF($E97=1,RANK(BN97,BN:BN,1)+COUNTIF(BN$4:BN97,BN97)-1,"-"),"-")</f>
        <v>20</v>
      </c>
      <c r="CU97" s="28">
        <f>IFERROR(IF($E97=1,RANK(BO97,BO:BO,1)+COUNTIF(BO$4:BO97,BO97)-1,"-"),"-")</f>
        <v>7</v>
      </c>
      <c r="CV97" s="28">
        <f>IFERROR(IF($E97=1,RANK(BP97,BP:BP,1)+COUNTIF(BP$4:BP97,BP97)-1,"-"),"-")</f>
        <v>6</v>
      </c>
      <c r="CW97" s="28">
        <f>IFERROR(IF($E97=1,RANK(BQ97,BQ:BQ,1)+COUNTIF(BQ$4:BQ97,BQ97)-1,"-"),"-")</f>
        <v>2</v>
      </c>
      <c r="CX97" s="30"/>
      <c r="DF97" s="28">
        <f>IFERROR(IF($E97=1,RANK(BZ97,BZ:BZ,1)+COUNTIF(BZ$3:BZ96,BZ97),"-"),"-")</f>
        <v>2</v>
      </c>
      <c r="DG97" s="28">
        <f>IFERROR(IF($E97=1,RANK(CA97,CA:CA,1)+COUNTIF(CA$3:CA96,CA97),"-"),"-")</f>
        <v>2</v>
      </c>
      <c r="DH97" s="28">
        <f>IFERROR(IF($E97=1,RANK(CB97,CB:CB,1)+COUNTIF(CB$3:CB96,CB97),"-"),"-")</f>
        <v>5</v>
      </c>
      <c r="DI97" s="28">
        <f>IFERROR(IF($E97=1,RANK(CC97,CC:CC,1)+COUNTIF(CC$3:CC96,CC97),"-"),"-")</f>
        <v>22</v>
      </c>
      <c r="DJ97" s="28">
        <f>IFERROR(IF($E97=1,RANK(CD97,CD:CD,1)+COUNTIF(CD$3:CD96,CD97),"-"),"-")</f>
        <v>58</v>
      </c>
      <c r="DK97" s="28">
        <f>IFERROR(IF($E97=1,RANK(CE97,CE:CE,1)+COUNTIF(CE$3:CE96,CE97),"-"),"-")</f>
        <v>1</v>
      </c>
      <c r="DL97" s="28">
        <f>IFERROR(IF($E97=1,RANK(CF97,CF:CF,1)+COUNTIF(CF$3:CF96,CF97),"-"),"-")</f>
        <v>1</v>
      </c>
      <c r="DM97" s="28">
        <f>IFERROR(IF($E97=1,RANK(CG97,CG:CG,1)+COUNTIF(CG$3:CG96,CG97),"-"),"-")</f>
        <v>1</v>
      </c>
      <c r="DN97" s="6"/>
      <c r="DO97" s="28" t="str">
        <f>IFERROR(IF($E97=1,RANK(CI97,CI:CI,1)+COUNTIF(CI$4:CI97,CI97)-1,"-"),"-")</f>
        <v>-</v>
      </c>
      <c r="DP97" s="28" t="str">
        <f>IFERROR(IF($E97=1,RANK(CJ97,CJ:CJ,1)+COUNTIF(CJ$4:CJ97,CJ97)-1,"-"),"-")</f>
        <v>-</v>
      </c>
      <c r="DQ97" s="28" t="str">
        <f>IFERROR(IF($E97=1,RANK(CK97,CK:CK,1)+COUNTIF(CK$4:CK97,CK97)-1,"-"),"-")</f>
        <v>-</v>
      </c>
      <c r="DR97" s="28" t="str">
        <f>IFERROR(IF($E97=1,RANK(CL97,CL:CL,1)+COUNTIF(CL$4:CL97,CL97)-1,"-"),"-")</f>
        <v>-</v>
      </c>
      <c r="DS97" s="28" t="str">
        <f>IFERROR(IF($E97=1,RANK(CM97,CM:CM,1)+COUNTIF(CM$4:CM97,CM97)-1,"-"),"-")</f>
        <v>-</v>
      </c>
      <c r="DT97" s="28" t="str">
        <f>IFERROR(IF($E97=1,RANK(CN97,CN:CN,1)+COUNTIF(CN$4:CN97,CN97)-1,"-"),"-")</f>
        <v>-</v>
      </c>
      <c r="DU97">
        <f>DU96+1</f>
        <v>4</v>
      </c>
      <c r="DV97" s="34">
        <f>DV96-1</f>
        <v>97</v>
      </c>
      <c r="DW97" s="33" t="str">
        <f>IFERROR(INDEX($A:$DD,IF($EI$4="Entrants",MATCH($DU97,$CW:$CW,0),MATCH($DU97,$DD:$DD,0)),11),"")</f>
        <v>MONTARGIS</v>
      </c>
      <c r="DX97" s="31">
        <f>IFERROR(INDEX($A:$DD,IF($EI$4="Entrants",MATCH($DU97,$CW:$CW,0),MATCH($DU97,$DD:$DD,0)),IF($EI$4="Entrants",69,26)),"")</f>
        <v>6.42</v>
      </c>
      <c r="DY97">
        <f>DY96+1</f>
        <v>4</v>
      </c>
      <c r="DZ97" s="34">
        <f>MAX(DZ96-1,0)</f>
        <v>96</v>
      </c>
      <c r="EA97" s="33" t="str">
        <f>IFERROR(INDEX($A:$DT,IF($EI$4="Entrants",MATCH($DY97,$DM:$DM,0),MATCH($DY97,$DT:$DT,0)),11),"")</f>
        <v>VALENCE TGV RHONE ALPES SUD</v>
      </c>
      <c r="EB97" s="61">
        <f t="shared" si="34"/>
        <v>-0.6</v>
      </c>
      <c r="EC97" s="32">
        <f>IFERROR(INDEX($A:$DT,IF($EI$4="Entrants",MATCH($DY97,$DM:$DM,0),MATCH($DY97,$DT:$DT,0)),IF($EI$4="Entrants",69,26)),"")</f>
        <v>7.25</v>
      </c>
      <c r="ED97" s="31">
        <f>IFERROR(IF(EB97&gt;0,"+"&amp;ROUND(EB97,2),ROUND(EB97,2)),"")</f>
        <v>-0.6</v>
      </c>
      <c r="EU97">
        <v>7.76</v>
      </c>
      <c r="EV97">
        <v>8.2899999999999991</v>
      </c>
      <c r="EW97">
        <v>8.52</v>
      </c>
      <c r="EX97">
        <v>8.6199999999999992</v>
      </c>
      <c r="EY97">
        <v>7.94</v>
      </c>
      <c r="EZ97">
        <v>7.56</v>
      </c>
      <c r="FA97">
        <v>6.07</v>
      </c>
      <c r="FB97">
        <v>6.51</v>
      </c>
      <c r="FK97">
        <v>7.7</v>
      </c>
      <c r="FL97">
        <v>8.1999999999999993</v>
      </c>
      <c r="FM97">
        <v>8.26</v>
      </c>
      <c r="FN97">
        <v>8.4700000000000006</v>
      </c>
      <c r="FO97">
        <v>7.37</v>
      </c>
      <c r="FP97">
        <v>6.67</v>
      </c>
      <c r="FQ97">
        <v>5.26</v>
      </c>
      <c r="FR97">
        <v>5.65</v>
      </c>
    </row>
    <row r="98" spans="1:174" ht="19.5" x14ac:dyDescent="0.35">
      <c r="A98" s="9">
        <f t="shared" si="21"/>
        <v>1</v>
      </c>
      <c r="B98" s="9">
        <f t="shared" si="22"/>
        <v>1</v>
      </c>
      <c r="C98" s="9" t="str">
        <f t="shared" si="29"/>
        <v/>
      </c>
      <c r="D98" s="9">
        <f t="shared" si="23"/>
        <v>1</v>
      </c>
      <c r="E98" s="9">
        <f t="shared" si="24"/>
        <v>0</v>
      </c>
      <c r="F98" s="68" t="s">
        <v>80</v>
      </c>
      <c r="G98" s="68" t="s">
        <v>101</v>
      </c>
      <c r="H98" s="66" t="s">
        <v>82</v>
      </c>
      <c r="I98" s="66" t="s">
        <v>120</v>
      </c>
      <c r="J98" s="66">
        <v>613422</v>
      </c>
      <c r="K98" s="66" t="s">
        <v>187</v>
      </c>
      <c r="L98" s="66" t="s">
        <v>46</v>
      </c>
      <c r="M98" s="66" t="s">
        <v>47</v>
      </c>
      <c r="N98" s="65">
        <v>7.64</v>
      </c>
      <c r="O98" s="54">
        <v>8.51</v>
      </c>
      <c r="P98" s="54">
        <v>8.9</v>
      </c>
      <c r="Q98" s="54">
        <v>8.1300000000000008</v>
      </c>
      <c r="R98" s="65">
        <v>7.99</v>
      </c>
      <c r="S98" s="65">
        <v>6.58</v>
      </c>
      <c r="T98" s="14">
        <v>5.85</v>
      </c>
      <c r="U98" s="50">
        <v>6.91</v>
      </c>
      <c r="V98" s="30"/>
      <c r="AD98" s="60" t="s">
        <v>84</v>
      </c>
      <c r="AE98" s="60" t="s">
        <v>84</v>
      </c>
      <c r="AF98" s="60" t="s">
        <v>84</v>
      </c>
      <c r="AG98" s="60" t="s">
        <v>84</v>
      </c>
      <c r="AH98" s="60" t="s">
        <v>84</v>
      </c>
      <c r="AI98" s="60" t="s">
        <v>84</v>
      </c>
      <c r="AJ98" s="27" t="s">
        <v>84</v>
      </c>
      <c r="AK98" s="27" t="s">
        <v>84</v>
      </c>
      <c r="AL98" s="30"/>
      <c r="AT98" s="29" t="str">
        <f t="shared" si="25"/>
        <v>-</v>
      </c>
      <c r="AU98" s="29" t="str">
        <f t="shared" si="25"/>
        <v>-</v>
      </c>
      <c r="AV98" s="29" t="str">
        <f t="shared" si="25"/>
        <v>-</v>
      </c>
      <c r="AW98" s="29" t="str">
        <f t="shared" si="25"/>
        <v>-</v>
      </c>
      <c r="AX98" s="29" t="str">
        <f t="shared" si="25"/>
        <v>-</v>
      </c>
      <c r="AY98" s="29" t="str">
        <f t="shared" si="25"/>
        <v>-</v>
      </c>
      <c r="AZ98" s="29" t="str">
        <f t="shared" si="25"/>
        <v>-</v>
      </c>
      <c r="BA98" s="29" t="str">
        <f t="shared" si="15"/>
        <v>-</v>
      </c>
      <c r="BB98" s="30"/>
      <c r="BJ98" s="29" t="str">
        <f t="shared" si="30"/>
        <v>-</v>
      </c>
      <c r="BK98" s="29" t="str">
        <f t="shared" si="30"/>
        <v>-</v>
      </c>
      <c r="BL98" s="29" t="str">
        <f t="shared" si="30"/>
        <v>-</v>
      </c>
      <c r="BM98" s="29" t="str">
        <f t="shared" si="30"/>
        <v>-</v>
      </c>
      <c r="BN98" s="29" t="str">
        <f t="shared" si="30"/>
        <v>-</v>
      </c>
      <c r="BO98" s="29" t="str">
        <f t="shared" si="26"/>
        <v>-</v>
      </c>
      <c r="BP98" s="29" t="str">
        <f t="shared" si="27"/>
        <v>-</v>
      </c>
      <c r="BQ98" s="29" t="str">
        <f t="shared" si="27"/>
        <v>-</v>
      </c>
      <c r="BR98" s="30"/>
      <c r="BZ98" s="29" t="str">
        <f t="shared" si="28"/>
        <v>-</v>
      </c>
      <c r="CA98" s="29" t="str">
        <f t="shared" si="28"/>
        <v>-</v>
      </c>
      <c r="CB98" s="29" t="str">
        <f t="shared" si="28"/>
        <v>-</v>
      </c>
      <c r="CC98" s="29" t="str">
        <f t="shared" si="28"/>
        <v>-</v>
      </c>
      <c r="CD98" s="29" t="str">
        <f t="shared" si="28"/>
        <v>-</v>
      </c>
      <c r="CE98" s="29" t="str">
        <f t="shared" si="28"/>
        <v>-</v>
      </c>
      <c r="CF98" s="29" t="str">
        <f t="shared" si="28"/>
        <v>-</v>
      </c>
      <c r="CG98" s="29" t="str">
        <f t="shared" si="16"/>
        <v>-</v>
      </c>
      <c r="CH98" s="30"/>
      <c r="CP98" s="28" t="str">
        <f>IFERROR(IF($E98=1,RANK(BJ98,BJ:BJ,1)+COUNTIF(BJ$4:BJ98,BJ98)-1,"-"),"-")</f>
        <v>-</v>
      </c>
      <c r="CQ98" s="28" t="str">
        <f>IFERROR(IF($E98=1,RANK(BK98,BK:BK,1)+COUNTIF(BK$4:BK98,BK98)-1,"-"),"-")</f>
        <v>-</v>
      </c>
      <c r="CR98" s="28" t="str">
        <f>IFERROR(IF($E98=1,RANK(BL98,BL:BL,1)+COUNTIF(BL$4:BL98,BL98)-1,"-"),"-")</f>
        <v>-</v>
      </c>
      <c r="CS98" s="28" t="str">
        <f>IFERROR(IF($E98=1,RANK(BM98,BM:BM,1)+COUNTIF(BM$4:BM98,BM98)-1,"-"),"-")</f>
        <v>-</v>
      </c>
      <c r="CT98" s="28" t="str">
        <f>IFERROR(IF($E98=1,RANK(BN98,BN:BN,1)+COUNTIF(BN$4:BN98,BN98)-1,"-"),"-")</f>
        <v>-</v>
      </c>
      <c r="CU98" s="28" t="str">
        <f>IFERROR(IF($E98=1,RANK(BO98,BO:BO,1)+COUNTIF(BO$4:BO98,BO98)-1,"-"),"-")</f>
        <v>-</v>
      </c>
      <c r="CV98" s="28" t="str">
        <f>IFERROR(IF($E98=1,RANK(BP98,BP:BP,1)+COUNTIF(BP$4:BP98,BP98)-1,"-"),"-")</f>
        <v>-</v>
      </c>
      <c r="CW98" s="28" t="str">
        <f>IFERROR(IF($E98=1,RANK(BQ98,BQ:BQ,1)+COUNTIF(BQ$4:BQ98,BQ98)-1,"-"),"-")</f>
        <v>-</v>
      </c>
      <c r="CX98" s="30"/>
      <c r="DF98" s="28" t="str">
        <f>IFERROR(IF($E98=1,RANK(BZ98,BZ:BZ,1)+COUNTIF(BZ$3:BZ97,BZ98),"-"),"-")</f>
        <v>-</v>
      </c>
      <c r="DG98" s="28" t="str">
        <f>IFERROR(IF($E98=1,RANK(CA98,CA:CA,1)+COUNTIF(CA$3:CA97,CA98),"-"),"-")</f>
        <v>-</v>
      </c>
      <c r="DH98" s="28" t="str">
        <f>IFERROR(IF($E98=1,RANK(CB98,CB:CB,1)+COUNTIF(CB$3:CB97,CB98),"-"),"-")</f>
        <v>-</v>
      </c>
      <c r="DI98" s="28" t="str">
        <f>IFERROR(IF($E98=1,RANK(CC98,CC:CC,1)+COUNTIF(CC$3:CC97,CC98),"-"),"-")</f>
        <v>-</v>
      </c>
      <c r="DJ98" s="28" t="str">
        <f>IFERROR(IF($E98=1,RANK(CD98,CD:CD,1)+COUNTIF(CD$3:CD97,CD98),"-"),"-")</f>
        <v>-</v>
      </c>
      <c r="DK98" s="28" t="str">
        <f>IFERROR(IF($E98=1,RANK(CE98,CE:CE,1)+COUNTIF(CE$3:CE97,CE98),"-"),"-")</f>
        <v>-</v>
      </c>
      <c r="DL98" s="28" t="str">
        <f>IFERROR(IF($E98=1,RANK(CF98,CF:CF,1)+COUNTIF(CF$3:CF97,CF98),"-"),"-")</f>
        <v>-</v>
      </c>
      <c r="DM98" s="28" t="str">
        <f>IFERROR(IF($E98=1,RANK(CG98,CG:CG,1)+COUNTIF(CG$3:CG97,CG98),"-"),"-")</f>
        <v>-</v>
      </c>
      <c r="DN98" s="6"/>
      <c r="DO98" s="28" t="str">
        <f>IFERROR(IF($E98=1,RANK(CI98,CI:CI,1)+COUNTIF(CI$4:CI98,CI98)-1,"-"),"-")</f>
        <v>-</v>
      </c>
      <c r="DP98" s="28" t="str">
        <f>IFERROR(IF($E98=1,RANK(CJ98,CJ:CJ,1)+COUNTIF(CJ$4:CJ98,CJ98)-1,"-"),"-")</f>
        <v>-</v>
      </c>
      <c r="DQ98" s="28" t="str">
        <f>IFERROR(IF($E98=1,RANK(CK98,CK:CK,1)+COUNTIF(CK$4:CK98,CK98)-1,"-"),"-")</f>
        <v>-</v>
      </c>
      <c r="DR98" s="28" t="str">
        <f>IFERROR(IF($E98=1,RANK(CL98,CL:CL,1)+COUNTIF(CL$4:CL98,CL98)-1,"-"),"-")</f>
        <v>-</v>
      </c>
      <c r="DS98" s="28" t="str">
        <f>IFERROR(IF($E98=1,RANK(CM98,CM:CM,1)+COUNTIF(CM$4:CM98,CM98)-1,"-"),"-")</f>
        <v>-</v>
      </c>
      <c r="DT98" s="28" t="str">
        <f>IFERROR(IF($E98=1,RANK(CN98,CN:CN,1)+COUNTIF(CN$4:CN98,CN98)-1,"-"),"-")</f>
        <v>-</v>
      </c>
      <c r="DU98">
        <f>DU97+1</f>
        <v>5</v>
      </c>
      <c r="DV98" s="34">
        <f>DV97-1</f>
        <v>96</v>
      </c>
      <c r="DW98" s="33" t="str">
        <f>IFERROR(INDEX($A:$DD,IF($EI$4="Entrants",MATCH($DU98,$CW:$CW,0),MATCH($DU98,$DD:$DD,0)),11),"")</f>
        <v>SENS</v>
      </c>
      <c r="DX98" s="31">
        <f>IFERROR(INDEX($A:$DD,IF($EI$4="Entrants",MATCH($DU98,$CW:$CW,0),MATCH($DU98,$DD:$DD,0)),IF($EI$4="Entrants",69,26)),"")</f>
        <v>6.52</v>
      </c>
      <c r="DY98">
        <f>DY97+1</f>
        <v>5</v>
      </c>
      <c r="DZ98" s="34">
        <f>MAX(DZ97-1,0)</f>
        <v>95</v>
      </c>
      <c r="EA98" s="33" t="str">
        <f>IFERROR(INDEX($A:$DT,IF($EI$4="Entrants",MATCH($DY98,$DM:$DM,0),MATCH($DY98,$DT:$DT,0)),11),"")</f>
        <v>AURAY</v>
      </c>
      <c r="EB98" s="61">
        <f t="shared" si="34"/>
        <v>-0.53</v>
      </c>
      <c r="EC98" s="32">
        <f>IFERROR(INDEX($A:$DT,IF($EI$4="Entrants",MATCH($DY98,$DM:$DM,0),MATCH($DY98,$DT:$DT,0)),IF($EI$4="Entrants",69,26)),"")</f>
        <v>6.69</v>
      </c>
      <c r="ED98" s="31">
        <f>IFERROR(IF(EB98&gt;0,"+"&amp;ROUND(EB98,2),ROUND(EB98,2)),"")</f>
        <v>-0.53</v>
      </c>
      <c r="EU98">
        <v>8.14</v>
      </c>
      <c r="EV98">
        <v>8.7200000000000006</v>
      </c>
      <c r="EW98">
        <v>9.17</v>
      </c>
      <c r="EX98">
        <v>8.94</v>
      </c>
      <c r="EY98">
        <v>8.33</v>
      </c>
      <c r="EZ98">
        <v>7.93</v>
      </c>
      <c r="FA98">
        <v>6.57</v>
      </c>
      <c r="FB98">
        <v>7.24</v>
      </c>
      <c r="FK98">
        <v>7.86</v>
      </c>
      <c r="FL98">
        <v>8.69</v>
      </c>
      <c r="FM98">
        <v>9.11</v>
      </c>
      <c r="FN98">
        <v>8.66</v>
      </c>
      <c r="FO98">
        <v>7.93</v>
      </c>
      <c r="FP98" t="s">
        <v>84</v>
      </c>
      <c r="FQ98">
        <v>5.96</v>
      </c>
      <c r="FR98">
        <v>6.83</v>
      </c>
    </row>
    <row r="99" spans="1:174" x14ac:dyDescent="0.35">
      <c r="A99" s="9">
        <f t="shared" si="21"/>
        <v>1</v>
      </c>
      <c r="B99" s="9">
        <f t="shared" si="22"/>
        <v>1</v>
      </c>
      <c r="C99" s="9" t="str">
        <f t="shared" si="29"/>
        <v/>
      </c>
      <c r="D99" s="9">
        <f t="shared" si="23"/>
        <v>1</v>
      </c>
      <c r="E99" s="9">
        <f t="shared" si="24"/>
        <v>0</v>
      </c>
      <c r="F99" s="68" t="s">
        <v>80</v>
      </c>
      <c r="G99" s="68" t="s">
        <v>164</v>
      </c>
      <c r="H99" s="66" t="s">
        <v>82</v>
      </c>
      <c r="I99" s="66" t="s">
        <v>78</v>
      </c>
      <c r="J99" s="66">
        <v>773200</v>
      </c>
      <c r="K99" s="66" t="s">
        <v>188</v>
      </c>
      <c r="L99" s="66" t="s">
        <v>46</v>
      </c>
      <c r="M99" s="66" t="s">
        <v>47</v>
      </c>
      <c r="N99" s="65">
        <v>7.14</v>
      </c>
      <c r="O99" s="65">
        <v>7.82</v>
      </c>
      <c r="P99" s="54">
        <v>8.1</v>
      </c>
      <c r="Q99" s="65">
        <v>7.92</v>
      </c>
      <c r="R99" s="65">
        <v>7.4</v>
      </c>
      <c r="S99" s="56">
        <v>5.3</v>
      </c>
      <c r="T99" s="14">
        <v>5.86</v>
      </c>
      <c r="U99" s="50">
        <v>7.15</v>
      </c>
      <c r="V99" s="30"/>
      <c r="AD99" s="65">
        <v>7.25</v>
      </c>
      <c r="AE99" s="65">
        <v>7.76</v>
      </c>
      <c r="AF99" s="70">
        <v>8.23</v>
      </c>
      <c r="AG99" s="70">
        <v>8.3800000000000008</v>
      </c>
      <c r="AH99" s="65">
        <v>7.48</v>
      </c>
      <c r="AI99" s="56">
        <v>5.82</v>
      </c>
      <c r="AJ99" s="14">
        <v>5.81</v>
      </c>
      <c r="AK99" s="50">
        <v>6.69</v>
      </c>
      <c r="AL99" s="30"/>
      <c r="AT99" s="29">
        <f t="shared" si="25"/>
        <v>-0.11</v>
      </c>
      <c r="AU99" s="29">
        <f t="shared" si="25"/>
        <v>0.06</v>
      </c>
      <c r="AV99" s="29">
        <f t="shared" si="25"/>
        <v>-0.13</v>
      </c>
      <c r="AW99" s="29">
        <f t="shared" si="25"/>
        <v>-0.46</v>
      </c>
      <c r="AX99" s="29">
        <f t="shared" si="25"/>
        <v>-0.08</v>
      </c>
      <c r="AY99" s="29">
        <f t="shared" si="25"/>
        <v>-0.52</v>
      </c>
      <c r="AZ99" s="29">
        <f t="shared" si="25"/>
        <v>0.05</v>
      </c>
      <c r="BA99" s="29">
        <f t="shared" si="25"/>
        <v>0.46</v>
      </c>
      <c r="BB99" s="30"/>
      <c r="BJ99" s="29" t="str">
        <f t="shared" si="30"/>
        <v>-</v>
      </c>
      <c r="BK99" s="29" t="str">
        <f t="shared" si="30"/>
        <v>-</v>
      </c>
      <c r="BL99" s="29" t="str">
        <f t="shared" si="30"/>
        <v>-</v>
      </c>
      <c r="BM99" s="29" t="str">
        <f t="shared" si="30"/>
        <v>-</v>
      </c>
      <c r="BN99" s="29" t="str">
        <f t="shared" si="30"/>
        <v>-</v>
      </c>
      <c r="BO99" s="29" t="str">
        <f t="shared" si="26"/>
        <v>-</v>
      </c>
      <c r="BP99" s="29" t="str">
        <f t="shared" si="27"/>
        <v>-</v>
      </c>
      <c r="BQ99" s="29" t="str">
        <f t="shared" si="27"/>
        <v>-</v>
      </c>
      <c r="BR99" s="30"/>
      <c r="BZ99" s="29" t="str">
        <f t="shared" si="28"/>
        <v>-</v>
      </c>
      <c r="CA99" s="29" t="str">
        <f t="shared" si="28"/>
        <v>-</v>
      </c>
      <c r="CB99" s="29" t="str">
        <f t="shared" si="28"/>
        <v>-</v>
      </c>
      <c r="CC99" s="29" t="str">
        <f t="shared" si="28"/>
        <v>-</v>
      </c>
      <c r="CD99" s="29" t="str">
        <f t="shared" si="28"/>
        <v>-</v>
      </c>
      <c r="CE99" s="29" t="str">
        <f t="shared" si="28"/>
        <v>-</v>
      </c>
      <c r="CF99" s="29" t="str">
        <f t="shared" si="28"/>
        <v>-</v>
      </c>
      <c r="CG99" s="29" t="str">
        <f t="shared" si="28"/>
        <v>-</v>
      </c>
      <c r="CH99" s="30"/>
      <c r="CP99" s="28" t="str">
        <f>IFERROR(IF($E99=1,RANK(BJ99,BJ:BJ,1)+COUNTIF(BJ$4:BJ99,BJ99)-1,"-"),"-")</f>
        <v>-</v>
      </c>
      <c r="CQ99" s="28" t="str">
        <f>IFERROR(IF($E99=1,RANK(BK99,BK:BK,1)+COUNTIF(BK$4:BK99,BK99)-1,"-"),"-")</f>
        <v>-</v>
      </c>
      <c r="CR99" s="28" t="str">
        <f>IFERROR(IF($E99=1,RANK(BL99,BL:BL,1)+COUNTIF(BL$4:BL99,BL99)-1,"-"),"-")</f>
        <v>-</v>
      </c>
      <c r="CS99" s="28" t="str">
        <f>IFERROR(IF($E99=1,RANK(BM99,BM:BM,1)+COUNTIF(BM$4:BM99,BM99)-1,"-"),"-")</f>
        <v>-</v>
      </c>
      <c r="CT99" s="28" t="str">
        <f>IFERROR(IF($E99=1,RANK(BN99,BN:BN,1)+COUNTIF(BN$4:BN99,BN99)-1,"-"),"-")</f>
        <v>-</v>
      </c>
      <c r="CU99" s="28" t="str">
        <f>IFERROR(IF($E99=1,RANK(BO99,BO:BO,1)+COUNTIF(BO$4:BO99,BO99)-1,"-"),"-")</f>
        <v>-</v>
      </c>
      <c r="CV99" s="28" t="str">
        <f>IFERROR(IF($E99=1,RANK(BP99,BP:BP,1)+COUNTIF(BP$4:BP99,BP99)-1,"-"),"-")</f>
        <v>-</v>
      </c>
      <c r="CW99" s="28" t="str">
        <f>IFERROR(IF($E99=1,RANK(BQ99,BQ:BQ,1)+COUNTIF(BQ$4:BQ99,BQ99)-1,"-"),"-")</f>
        <v>-</v>
      </c>
      <c r="CX99" s="30"/>
      <c r="DF99" s="28" t="str">
        <f>IFERROR(IF($E99=1,RANK(BZ99,BZ:BZ,1)+COUNTIF(BZ$3:BZ98,BZ99),"-"),"-")</f>
        <v>-</v>
      </c>
      <c r="DG99" s="28" t="str">
        <f>IFERROR(IF($E99=1,RANK(CA99,CA:CA,1)+COUNTIF(CA$3:CA98,CA99),"-"),"-")</f>
        <v>-</v>
      </c>
      <c r="DH99" s="28" t="str">
        <f>IFERROR(IF($E99=1,RANK(CB99,CB:CB,1)+COUNTIF(CB$3:CB98,CB99),"-"),"-")</f>
        <v>-</v>
      </c>
      <c r="DI99" s="28" t="str">
        <f>IFERROR(IF($E99=1,RANK(CC99,CC:CC,1)+COUNTIF(CC$3:CC98,CC99),"-"),"-")</f>
        <v>-</v>
      </c>
      <c r="DJ99" s="28" t="str">
        <f>IFERROR(IF($E99=1,RANK(CD99,CD:CD,1)+COUNTIF(CD$3:CD98,CD99),"-"),"-")</f>
        <v>-</v>
      </c>
      <c r="DK99" s="28" t="str">
        <f>IFERROR(IF($E99=1,RANK(CE99,CE:CE,1)+COUNTIF(CE$3:CE98,CE99),"-"),"-")</f>
        <v>-</v>
      </c>
      <c r="DL99" s="28" t="str">
        <f>IFERROR(IF($E99=1,RANK(CF99,CF:CF,1)+COUNTIF(CF$3:CF98,CF99),"-"),"-")</f>
        <v>-</v>
      </c>
      <c r="DM99" s="28" t="str">
        <f>IFERROR(IF($E99=1,RANK(CG99,CG:CG,1)+COUNTIF(CG$3:CG98,CG99),"-"),"-")</f>
        <v>-</v>
      </c>
      <c r="DN99" s="6"/>
      <c r="DO99" s="28" t="str">
        <f>IFERROR(IF($E99=1,RANK(CI99,CI:CI,1)+COUNTIF(CI$4:CI99,CI99)-1,"-"),"-")</f>
        <v>-</v>
      </c>
      <c r="DP99" s="28" t="str">
        <f>IFERROR(IF($E99=1,RANK(CJ99,CJ:CJ,1)+COUNTIF(CJ$4:CJ99,CJ99)-1,"-"),"-")</f>
        <v>-</v>
      </c>
      <c r="DQ99" s="28" t="str">
        <f>IFERROR(IF($E99=1,RANK(CK99,CK:CK,1)+COUNTIF(CK$4:CK99,CK99)-1,"-"),"-")</f>
        <v>-</v>
      </c>
      <c r="DR99" s="28" t="str">
        <f>IFERROR(IF($E99=1,RANK(CL99,CL:CL,1)+COUNTIF(CL$4:CL99,CL99)-1,"-"),"-")</f>
        <v>-</v>
      </c>
      <c r="DS99" s="28" t="str">
        <f>IFERROR(IF($E99=1,RANK(CM99,CM:CM,1)+COUNTIF(CM$4:CM99,CM99)-1,"-"),"-")</f>
        <v>-</v>
      </c>
      <c r="DT99" s="28" t="str">
        <f>IFERROR(IF($E99=1,RANK(CN99,CN:CN,1)+COUNTIF(CN$4:CN99,CN99)-1,"-"),"-")</f>
        <v>-</v>
      </c>
      <c r="EU99">
        <v>7.97</v>
      </c>
      <c r="EV99">
        <v>8.68</v>
      </c>
      <c r="EW99">
        <v>9.09</v>
      </c>
      <c r="EX99">
        <v>8.6</v>
      </c>
      <c r="EY99">
        <v>8.31</v>
      </c>
      <c r="EZ99">
        <v>7.97</v>
      </c>
      <c r="FA99">
        <v>6.7</v>
      </c>
      <c r="FB99">
        <v>7.89</v>
      </c>
      <c r="FK99" t="s">
        <v>84</v>
      </c>
      <c r="FL99" t="s">
        <v>84</v>
      </c>
      <c r="FM99" t="s">
        <v>84</v>
      </c>
      <c r="FN99" t="s">
        <v>84</v>
      </c>
      <c r="FO99" t="s">
        <v>84</v>
      </c>
      <c r="FP99" t="s">
        <v>84</v>
      </c>
      <c r="FQ99" t="s">
        <v>84</v>
      </c>
      <c r="FR99" t="s">
        <v>84</v>
      </c>
    </row>
    <row r="100" spans="1:174" x14ac:dyDescent="0.35">
      <c r="A100" s="9">
        <f t="shared" si="21"/>
        <v>1</v>
      </c>
      <c r="B100" s="9">
        <f t="shared" si="22"/>
        <v>1</v>
      </c>
      <c r="C100" s="9">
        <f t="shared" si="29"/>
        <v>1</v>
      </c>
      <c r="D100" s="9">
        <f t="shared" si="23"/>
        <v>1</v>
      </c>
      <c r="E100" s="9">
        <f t="shared" si="24"/>
        <v>1</v>
      </c>
      <c r="F100" s="68" t="s">
        <v>80</v>
      </c>
      <c r="G100" s="68" t="s">
        <v>99</v>
      </c>
      <c r="H100" s="7">
        <v>1</v>
      </c>
      <c r="I100" s="66" t="s">
        <v>78</v>
      </c>
      <c r="J100" s="66">
        <v>757526</v>
      </c>
      <c r="K100" s="66" t="s">
        <v>189</v>
      </c>
      <c r="L100" s="66" t="s">
        <v>46</v>
      </c>
      <c r="M100" s="66" t="s">
        <v>47</v>
      </c>
      <c r="N100" s="54">
        <v>8.11</v>
      </c>
      <c r="O100" s="54">
        <v>8.56</v>
      </c>
      <c r="P100" s="54">
        <v>8.73</v>
      </c>
      <c r="Q100" s="54">
        <v>8.57</v>
      </c>
      <c r="R100" s="54">
        <v>8.32</v>
      </c>
      <c r="S100" s="54">
        <v>8.14</v>
      </c>
      <c r="T100" s="50">
        <v>6.58</v>
      </c>
      <c r="U100" s="50">
        <v>7.72</v>
      </c>
      <c r="V100" s="30"/>
      <c r="AD100" s="65">
        <v>7.8</v>
      </c>
      <c r="AE100" s="70">
        <v>8.25</v>
      </c>
      <c r="AF100" s="70">
        <v>8.5399999999999991</v>
      </c>
      <c r="AG100" s="70">
        <v>8.5500000000000007</v>
      </c>
      <c r="AH100" s="65">
        <v>7.99</v>
      </c>
      <c r="AI100" s="65">
        <v>7.55</v>
      </c>
      <c r="AJ100" s="50">
        <v>6.29</v>
      </c>
      <c r="AK100" s="50">
        <v>6.89</v>
      </c>
      <c r="AL100" s="30"/>
      <c r="AT100" s="29">
        <f t="shared" ref="AT100:BA126" si="35">IFERROR(ROUND(N100-AD100,2),"-")</f>
        <v>0.31</v>
      </c>
      <c r="AU100" s="29">
        <f t="shared" si="35"/>
        <v>0.31</v>
      </c>
      <c r="AV100" s="29">
        <f t="shared" si="35"/>
        <v>0.19</v>
      </c>
      <c r="AW100" s="29">
        <f t="shared" si="35"/>
        <v>0.02</v>
      </c>
      <c r="AX100" s="29">
        <f t="shared" si="35"/>
        <v>0.33</v>
      </c>
      <c r="AY100" s="29">
        <f t="shared" si="35"/>
        <v>0.59</v>
      </c>
      <c r="AZ100" s="29">
        <f t="shared" si="35"/>
        <v>0.28999999999999998</v>
      </c>
      <c r="BA100" s="29">
        <f t="shared" si="35"/>
        <v>0.83</v>
      </c>
      <c r="BB100" s="30"/>
      <c r="BJ100" s="29">
        <f t="shared" si="30"/>
        <v>8.11</v>
      </c>
      <c r="BK100" s="29">
        <f t="shared" si="30"/>
        <v>8.56</v>
      </c>
      <c r="BL100" s="29">
        <f t="shared" si="30"/>
        <v>8.73</v>
      </c>
      <c r="BM100" s="29">
        <f t="shared" si="30"/>
        <v>8.57</v>
      </c>
      <c r="BN100" s="29">
        <f t="shared" si="30"/>
        <v>8.32</v>
      </c>
      <c r="BO100" s="29">
        <f t="shared" si="26"/>
        <v>8.14</v>
      </c>
      <c r="BP100" s="29">
        <f t="shared" ref="BP100:BQ126" si="36">IF($E100=1,ROUND(T100,2),"-")</f>
        <v>6.58</v>
      </c>
      <c r="BQ100" s="29">
        <f t="shared" si="36"/>
        <v>7.72</v>
      </c>
      <c r="BR100" s="30"/>
      <c r="BZ100" s="29">
        <f t="shared" ref="BZ100:CG126" si="37">IF($E100=1,AT100,"-")</f>
        <v>0.31</v>
      </c>
      <c r="CA100" s="29">
        <f t="shared" si="37"/>
        <v>0.31</v>
      </c>
      <c r="CB100" s="29">
        <f t="shared" si="37"/>
        <v>0.19</v>
      </c>
      <c r="CC100" s="29">
        <f t="shared" si="37"/>
        <v>0.02</v>
      </c>
      <c r="CD100" s="29">
        <f t="shared" si="37"/>
        <v>0.33</v>
      </c>
      <c r="CE100" s="29">
        <f t="shared" si="37"/>
        <v>0.59</v>
      </c>
      <c r="CF100" s="29">
        <f t="shared" si="37"/>
        <v>0.28999999999999998</v>
      </c>
      <c r="CG100" s="29">
        <f t="shared" si="37"/>
        <v>0.83</v>
      </c>
      <c r="CH100" s="30"/>
      <c r="CP100" s="28">
        <f>IFERROR(IF($E100=1,RANK(BJ100,BJ:BJ,1)+COUNTIF(BJ$4:BJ100,BJ100)-1,"-"),"-")</f>
        <v>76</v>
      </c>
      <c r="CQ100" s="28">
        <f>IFERROR(IF($E100=1,RANK(BK100,BK:BK,1)+COUNTIF(BK$4:BK100,BK100)-1,"-"),"-")</f>
        <v>58</v>
      </c>
      <c r="CR100" s="28">
        <f>IFERROR(IF($E100=1,RANK(BL100,BL:BL,1)+COUNTIF(BL$4:BL100,BL100)-1,"-"),"-")</f>
        <v>35</v>
      </c>
      <c r="CS100" s="28">
        <f>IFERROR(IF($E100=1,RANK(BM100,BM:BM,1)+COUNTIF(BM$4:BM100,BM100)-1,"-"),"-")</f>
        <v>65</v>
      </c>
      <c r="CT100" s="28">
        <f>IFERROR(IF($E100=1,RANK(BN100,BN:BN,1)+COUNTIF(BN$4:BN100,BN100)-1,"-"),"-")</f>
        <v>83</v>
      </c>
      <c r="CU100" s="28">
        <f>IFERROR(IF($E100=1,RANK(BO100,BO:BO,1)+COUNTIF(BO$4:BO100,BO100)-1,"-"),"-")</f>
        <v>94</v>
      </c>
      <c r="CV100" s="28">
        <f>IFERROR(IF($E100=1,RANK(BP100,BP:BP,1)+COUNTIF(BP$4:BP100,BP100)-1,"-"),"-")</f>
        <v>50</v>
      </c>
      <c r="CW100" s="28">
        <f>IFERROR(IF($E100=1,RANK(BQ100,BQ:BQ,1)+COUNTIF(BQ$4:BQ100,BQ100)-1,"-"),"-")</f>
        <v>84</v>
      </c>
      <c r="CX100" s="30"/>
      <c r="DF100" s="28">
        <f>IFERROR(IF($E100=1,RANK(BZ100,BZ:BZ,1)+COUNTIF(BZ$3:BZ99,BZ100),"-"),"-")</f>
        <v>86</v>
      </c>
      <c r="DG100" s="28">
        <f>IFERROR(IF($E100=1,RANK(CA100,CA:CA,1)+COUNTIF(CA$3:CA99,CA100),"-"),"-")</f>
        <v>82</v>
      </c>
      <c r="DH100" s="28">
        <f>IFERROR(IF($E100=1,RANK(CB100,CB:CB,1)+COUNTIF(CB$3:CB99,CB100),"-"),"-")</f>
        <v>71</v>
      </c>
      <c r="DI100" s="28">
        <f>IFERROR(IF($E100=1,RANK(CC100,CC:CC,1)+COUNTIF(CC$3:CC99,CC100),"-"),"-")</f>
        <v>50</v>
      </c>
      <c r="DJ100" s="28">
        <f>IFERROR(IF($E100=1,RANK(CD100,CD:CD,1)+COUNTIF(CD$3:CD99,CD100),"-"),"-")</f>
        <v>76</v>
      </c>
      <c r="DK100" s="28">
        <f>IFERROR(IF($E100=1,RANK(CE100,CE:CE,1)+COUNTIF(CE$3:CE99,CE100),"-"),"-")</f>
        <v>91</v>
      </c>
      <c r="DL100" s="28">
        <f>IFERROR(IF($E100=1,RANK(CF100,CF:CF,1)+COUNTIF(CF$3:CF99,CF100),"-"),"-")</f>
        <v>72</v>
      </c>
      <c r="DM100" s="28">
        <f>IFERROR(IF($E100=1,RANK(CG100,CG:CG,1)+COUNTIF(CG$3:CG99,CG100),"-"),"-")</f>
        <v>94</v>
      </c>
      <c r="DN100" s="6"/>
      <c r="DO100" s="28" t="str">
        <f>IFERROR(IF($E100=1,RANK(CI100,CI:CI,1)+COUNTIF(CI$4:CI100,CI100)-1,"-"),"-")</f>
        <v>-</v>
      </c>
      <c r="DP100" s="28" t="str">
        <f>IFERROR(IF($E100=1,RANK(CJ100,CJ:CJ,1)+COUNTIF(CJ$4:CJ100,CJ100)-1,"-"),"-")</f>
        <v>-</v>
      </c>
      <c r="DQ100" s="28" t="str">
        <f>IFERROR(IF($E100=1,RANK(CK100,CK:CK,1)+COUNTIF(CK$4:CK100,CK100)-1,"-"),"-")</f>
        <v>-</v>
      </c>
      <c r="DR100" s="28" t="str">
        <f>IFERROR(IF($E100=1,RANK(CL100,CL:CL,1)+COUNTIF(CL$4:CL100,CL100)-1,"-"),"-")</f>
        <v>-</v>
      </c>
      <c r="DS100" s="28" t="str">
        <f>IFERROR(IF($E100=1,RANK(CM100,CM:CM,1)+COUNTIF(CM$4:CM100,CM100)-1,"-"),"-")</f>
        <v>-</v>
      </c>
      <c r="DT100" s="28" t="str">
        <f>IFERROR(IF($E100=1,RANK(CN100,CN:CN,1)+COUNTIF(CN$4:CN100,CN100)-1,"-"),"-")</f>
        <v>-</v>
      </c>
      <c r="EU100">
        <v>7.38</v>
      </c>
      <c r="EV100">
        <v>7.85</v>
      </c>
      <c r="EW100">
        <v>8.02</v>
      </c>
      <c r="EX100">
        <v>7.54</v>
      </c>
      <c r="EY100">
        <v>7.39</v>
      </c>
      <c r="EZ100">
        <v>7.66</v>
      </c>
      <c r="FA100">
        <v>7.14</v>
      </c>
      <c r="FB100">
        <v>6.72</v>
      </c>
      <c r="FK100">
        <v>6.99</v>
      </c>
      <c r="FL100">
        <v>7.69</v>
      </c>
      <c r="FM100">
        <v>8.02</v>
      </c>
      <c r="FN100">
        <v>7</v>
      </c>
      <c r="FO100">
        <v>6.58</v>
      </c>
      <c r="FP100">
        <v>7.26</v>
      </c>
      <c r="FQ100">
        <v>6.48</v>
      </c>
      <c r="FR100">
        <v>6.53</v>
      </c>
    </row>
    <row r="101" spans="1:174" x14ac:dyDescent="0.35">
      <c r="A101" s="9">
        <f t="shared" si="21"/>
        <v>1</v>
      </c>
      <c r="B101" s="9">
        <f t="shared" si="22"/>
        <v>1</v>
      </c>
      <c r="C101" s="9" t="str">
        <f t="shared" si="29"/>
        <v/>
      </c>
      <c r="D101" s="9">
        <f t="shared" si="23"/>
        <v>1</v>
      </c>
      <c r="E101" s="9">
        <f t="shared" si="24"/>
        <v>0</v>
      </c>
      <c r="F101" s="68" t="s">
        <v>80</v>
      </c>
      <c r="G101" s="68" t="s">
        <v>101</v>
      </c>
      <c r="H101" s="66" t="s">
        <v>82</v>
      </c>
      <c r="I101" s="66" t="s">
        <v>78</v>
      </c>
      <c r="J101" s="66">
        <v>671008</v>
      </c>
      <c r="K101" s="66" t="s">
        <v>190</v>
      </c>
      <c r="L101" s="66" t="s">
        <v>46</v>
      </c>
      <c r="M101" s="66" t="s">
        <v>47</v>
      </c>
      <c r="N101" s="65">
        <v>7.7</v>
      </c>
      <c r="O101" s="54">
        <v>8.48</v>
      </c>
      <c r="P101" s="54">
        <v>8.77</v>
      </c>
      <c r="Q101" s="54">
        <v>8.24</v>
      </c>
      <c r="R101" s="65">
        <v>7.88</v>
      </c>
      <c r="S101" s="65">
        <v>7.67</v>
      </c>
      <c r="T101" s="14">
        <v>5.63</v>
      </c>
      <c r="U101" s="50">
        <v>6.91</v>
      </c>
      <c r="V101" s="30"/>
      <c r="AD101" s="60" t="s">
        <v>84</v>
      </c>
      <c r="AE101" s="60" t="s">
        <v>84</v>
      </c>
      <c r="AF101" s="60" t="s">
        <v>84</v>
      </c>
      <c r="AG101" s="60" t="s">
        <v>84</v>
      </c>
      <c r="AH101" s="60" t="s">
        <v>84</v>
      </c>
      <c r="AI101" s="60" t="s">
        <v>84</v>
      </c>
      <c r="AJ101" s="27" t="s">
        <v>84</v>
      </c>
      <c r="AK101" s="27" t="s">
        <v>84</v>
      </c>
      <c r="AL101" s="30"/>
      <c r="AT101" s="29" t="str">
        <f t="shared" si="35"/>
        <v>-</v>
      </c>
      <c r="AU101" s="29" t="str">
        <f t="shared" si="35"/>
        <v>-</v>
      </c>
      <c r="AV101" s="29" t="str">
        <f t="shared" si="35"/>
        <v>-</v>
      </c>
      <c r="AW101" s="29" t="str">
        <f t="shared" si="35"/>
        <v>-</v>
      </c>
      <c r="AX101" s="29" t="str">
        <f t="shared" si="35"/>
        <v>-</v>
      </c>
      <c r="AY101" s="29" t="str">
        <f t="shared" si="35"/>
        <v>-</v>
      </c>
      <c r="AZ101" s="29" t="str">
        <f t="shared" si="35"/>
        <v>-</v>
      </c>
      <c r="BA101" s="29" t="str">
        <f t="shared" si="35"/>
        <v>-</v>
      </c>
      <c r="BB101" s="30"/>
      <c r="BJ101" s="29" t="str">
        <f t="shared" ref="BJ101:BN127" si="38">IF($E101=1,ROUND(N101,2),"-")</f>
        <v>-</v>
      </c>
      <c r="BK101" s="29" t="str">
        <f t="shared" si="38"/>
        <v>-</v>
      </c>
      <c r="BL101" s="29" t="str">
        <f t="shared" si="38"/>
        <v>-</v>
      </c>
      <c r="BM101" s="29" t="str">
        <f t="shared" si="38"/>
        <v>-</v>
      </c>
      <c r="BN101" s="29" t="str">
        <f t="shared" si="38"/>
        <v>-</v>
      </c>
      <c r="BO101" s="29" t="str">
        <f t="shared" si="26"/>
        <v>-</v>
      </c>
      <c r="BP101" s="29" t="str">
        <f t="shared" si="36"/>
        <v>-</v>
      </c>
      <c r="BQ101" s="29" t="str">
        <f t="shared" si="36"/>
        <v>-</v>
      </c>
      <c r="BR101" s="30"/>
      <c r="BZ101" s="29" t="str">
        <f t="shared" si="37"/>
        <v>-</v>
      </c>
      <c r="CA101" s="29" t="str">
        <f t="shared" si="37"/>
        <v>-</v>
      </c>
      <c r="CB101" s="29" t="str">
        <f t="shared" si="37"/>
        <v>-</v>
      </c>
      <c r="CC101" s="29" t="str">
        <f t="shared" si="37"/>
        <v>-</v>
      </c>
      <c r="CD101" s="29" t="str">
        <f t="shared" si="37"/>
        <v>-</v>
      </c>
      <c r="CE101" s="29" t="str">
        <f t="shared" si="37"/>
        <v>-</v>
      </c>
      <c r="CF101" s="29" t="str">
        <f t="shared" si="37"/>
        <v>-</v>
      </c>
      <c r="CG101" s="29" t="str">
        <f t="shared" si="37"/>
        <v>-</v>
      </c>
      <c r="CH101" s="30"/>
      <c r="CP101" s="28" t="str">
        <f>IFERROR(IF($E101=1,RANK(BJ101,BJ:BJ,1)+COUNTIF(BJ$4:BJ101,BJ101)-1,"-"),"-")</f>
        <v>-</v>
      </c>
      <c r="CQ101" s="28" t="str">
        <f>IFERROR(IF($E101=1,RANK(BK101,BK:BK,1)+COUNTIF(BK$4:BK101,BK101)-1,"-"),"-")</f>
        <v>-</v>
      </c>
      <c r="CR101" s="28" t="str">
        <f>IFERROR(IF($E101=1,RANK(BL101,BL:BL,1)+COUNTIF(BL$4:BL101,BL101)-1,"-"),"-")</f>
        <v>-</v>
      </c>
      <c r="CS101" s="28" t="str">
        <f>IFERROR(IF($E101=1,RANK(BM101,BM:BM,1)+COUNTIF(BM$4:BM101,BM101)-1,"-"),"-")</f>
        <v>-</v>
      </c>
      <c r="CT101" s="28" t="str">
        <f>IFERROR(IF($E101=1,RANK(BN101,BN:BN,1)+COUNTIF(BN$4:BN101,BN101)-1,"-"),"-")</f>
        <v>-</v>
      </c>
      <c r="CU101" s="28" t="str">
        <f>IFERROR(IF($E101=1,RANK(BO101,BO:BO,1)+COUNTIF(BO$4:BO101,BO101)-1,"-"),"-")</f>
        <v>-</v>
      </c>
      <c r="CV101" s="28" t="str">
        <f>IFERROR(IF($E101=1,RANK(BP101,BP:BP,1)+COUNTIF(BP$4:BP101,BP101)-1,"-"),"-")</f>
        <v>-</v>
      </c>
      <c r="CW101" s="28" t="str">
        <f>IFERROR(IF($E101=1,RANK(BQ101,BQ:BQ,1)+COUNTIF(BQ$4:BQ101,BQ101)-1,"-"),"-")</f>
        <v>-</v>
      </c>
      <c r="CX101" s="30"/>
      <c r="DF101" s="28" t="str">
        <f>IFERROR(IF($E101=1,RANK(BZ101,BZ:BZ,1)+COUNTIF(BZ$3:BZ100,BZ101),"-"),"-")</f>
        <v>-</v>
      </c>
      <c r="DG101" s="28" t="str">
        <f>IFERROR(IF($E101=1,RANK(CA101,CA:CA,1)+COUNTIF(CA$3:CA100,CA101),"-"),"-")</f>
        <v>-</v>
      </c>
      <c r="DH101" s="28" t="str">
        <f>IFERROR(IF($E101=1,RANK(CB101,CB:CB,1)+COUNTIF(CB$3:CB100,CB101),"-"),"-")</f>
        <v>-</v>
      </c>
      <c r="DI101" s="28" t="str">
        <f>IFERROR(IF($E101=1,RANK(CC101,CC:CC,1)+COUNTIF(CC$3:CC100,CC101),"-"),"-")</f>
        <v>-</v>
      </c>
      <c r="DJ101" s="28" t="str">
        <f>IFERROR(IF($E101=1,RANK(CD101,CD:CD,1)+COUNTIF(CD$3:CD100,CD101),"-"),"-")</f>
        <v>-</v>
      </c>
      <c r="DK101" s="28" t="str">
        <f>IFERROR(IF($E101=1,RANK(CE101,CE:CE,1)+COUNTIF(CE$3:CE100,CE101),"-"),"-")</f>
        <v>-</v>
      </c>
      <c r="DL101" s="28" t="str">
        <f>IFERROR(IF($E101=1,RANK(CF101,CF:CF,1)+COUNTIF(CF$3:CF100,CF101),"-"),"-")</f>
        <v>-</v>
      </c>
      <c r="DM101" s="28" t="str">
        <f>IFERROR(IF($E101=1,RANK(CG101,CG:CG,1)+COUNTIF(CG$3:CG100,CG101),"-"),"-")</f>
        <v>-</v>
      </c>
      <c r="DN101" s="6"/>
      <c r="DO101" s="28" t="str">
        <f>IFERROR(IF($E101=1,RANK(CI101,CI:CI,1)+COUNTIF(CI$4:CI101,CI101)-1,"-"),"-")</f>
        <v>-</v>
      </c>
      <c r="DP101" s="28" t="str">
        <f>IFERROR(IF($E101=1,RANK(CJ101,CJ:CJ,1)+COUNTIF(CJ$4:CJ101,CJ101)-1,"-"),"-")</f>
        <v>-</v>
      </c>
      <c r="DQ101" s="28" t="str">
        <f>IFERROR(IF($E101=1,RANK(CK101,CK:CK,1)+COUNTIF(CK$4:CK101,CK101)-1,"-"),"-")</f>
        <v>-</v>
      </c>
      <c r="DR101" s="28" t="str">
        <f>IFERROR(IF($E101=1,RANK(CL101,CL:CL,1)+COUNTIF(CL$4:CL101,CL101)-1,"-"),"-")</f>
        <v>-</v>
      </c>
      <c r="DS101" s="28" t="str">
        <f>IFERROR(IF($E101=1,RANK(CM101,CM:CM,1)+COUNTIF(CM$4:CM101,CM101)-1,"-"),"-")</f>
        <v>-</v>
      </c>
      <c r="DT101" s="28" t="str">
        <f>IFERROR(IF($E101=1,RANK(CN101,CN:CN,1)+COUNTIF(CN$4:CN101,CN101)-1,"-"),"-")</f>
        <v>-</v>
      </c>
      <c r="EU101">
        <v>8.2200000000000006</v>
      </c>
      <c r="EV101">
        <v>7.6</v>
      </c>
      <c r="EW101">
        <v>8.24</v>
      </c>
      <c r="EX101">
        <v>9.1</v>
      </c>
      <c r="EY101">
        <v>8.32</v>
      </c>
      <c r="EZ101">
        <v>7.51</v>
      </c>
      <c r="FA101">
        <v>6.77</v>
      </c>
      <c r="FB101">
        <v>6.89</v>
      </c>
      <c r="FK101">
        <v>8.64</v>
      </c>
      <c r="FL101">
        <v>8.25</v>
      </c>
      <c r="FM101">
        <v>9.1300000000000008</v>
      </c>
      <c r="FN101">
        <v>9.4</v>
      </c>
      <c r="FO101">
        <v>8.73</v>
      </c>
      <c r="FP101">
        <v>7.53</v>
      </c>
      <c r="FQ101">
        <v>6.93</v>
      </c>
      <c r="FR101">
        <v>7.78</v>
      </c>
    </row>
    <row r="102" spans="1:174" x14ac:dyDescent="0.35">
      <c r="A102" s="9">
        <f t="shared" si="21"/>
        <v>1</v>
      </c>
      <c r="B102" s="9">
        <f t="shared" si="22"/>
        <v>1</v>
      </c>
      <c r="C102" s="9">
        <f t="shared" si="29"/>
        <v>1</v>
      </c>
      <c r="D102" s="9">
        <f t="shared" si="23"/>
        <v>1</v>
      </c>
      <c r="E102" s="9">
        <f t="shared" si="24"/>
        <v>1</v>
      </c>
      <c r="F102" s="68" t="s">
        <v>80</v>
      </c>
      <c r="G102" s="68" t="s">
        <v>97</v>
      </c>
      <c r="H102" s="7">
        <v>1</v>
      </c>
      <c r="I102" s="66" t="s">
        <v>78</v>
      </c>
      <c r="J102" s="66">
        <v>755009</v>
      </c>
      <c r="K102" s="66" t="s">
        <v>191</v>
      </c>
      <c r="L102" s="66" t="s">
        <v>46</v>
      </c>
      <c r="M102" s="66" t="s">
        <v>47</v>
      </c>
      <c r="N102" s="65">
        <v>7.82</v>
      </c>
      <c r="O102" s="54">
        <v>8.4</v>
      </c>
      <c r="P102" s="54">
        <v>8.8699999999999992</v>
      </c>
      <c r="Q102" s="65">
        <v>7.9</v>
      </c>
      <c r="R102" s="65">
        <v>7.93</v>
      </c>
      <c r="S102" s="65">
        <v>7.57</v>
      </c>
      <c r="T102" s="50">
        <v>7.12</v>
      </c>
      <c r="U102" s="50">
        <v>6.73</v>
      </c>
      <c r="V102" s="30"/>
      <c r="AD102" s="65">
        <v>7.6</v>
      </c>
      <c r="AE102" s="70">
        <v>8.42</v>
      </c>
      <c r="AF102" s="70">
        <v>8.73</v>
      </c>
      <c r="AG102" s="65">
        <v>7.96</v>
      </c>
      <c r="AH102" s="65">
        <v>7.76</v>
      </c>
      <c r="AI102" s="65">
        <v>7.23</v>
      </c>
      <c r="AJ102" s="50">
        <v>6.41</v>
      </c>
      <c r="AK102" s="50">
        <v>6.1</v>
      </c>
      <c r="AL102" s="30"/>
      <c r="AT102" s="29">
        <f t="shared" si="35"/>
        <v>0.22</v>
      </c>
      <c r="AU102" s="29">
        <f t="shared" si="35"/>
        <v>-0.02</v>
      </c>
      <c r="AV102" s="29">
        <f t="shared" si="35"/>
        <v>0.14000000000000001</v>
      </c>
      <c r="AW102" s="29">
        <f t="shared" si="35"/>
        <v>-0.06</v>
      </c>
      <c r="AX102" s="29">
        <f t="shared" si="35"/>
        <v>0.17</v>
      </c>
      <c r="AY102" s="29">
        <f t="shared" si="35"/>
        <v>0.34</v>
      </c>
      <c r="AZ102" s="29">
        <f t="shared" si="35"/>
        <v>0.71</v>
      </c>
      <c r="BA102" s="29">
        <f t="shared" si="35"/>
        <v>0.63</v>
      </c>
      <c r="BB102" s="30"/>
      <c r="BJ102" s="29">
        <f t="shared" si="38"/>
        <v>7.82</v>
      </c>
      <c r="BK102" s="29">
        <f t="shared" si="38"/>
        <v>8.4</v>
      </c>
      <c r="BL102" s="29">
        <f t="shared" si="38"/>
        <v>8.8699999999999992</v>
      </c>
      <c r="BM102" s="29">
        <f t="shared" si="38"/>
        <v>7.9</v>
      </c>
      <c r="BN102" s="29">
        <f t="shared" si="38"/>
        <v>7.93</v>
      </c>
      <c r="BO102" s="29">
        <f t="shared" si="26"/>
        <v>7.57</v>
      </c>
      <c r="BP102" s="29">
        <f t="shared" si="36"/>
        <v>7.12</v>
      </c>
      <c r="BQ102" s="29">
        <f t="shared" si="36"/>
        <v>6.73</v>
      </c>
      <c r="BR102" s="30"/>
      <c r="BZ102" s="29">
        <f t="shared" si="37"/>
        <v>0.22</v>
      </c>
      <c r="CA102" s="29">
        <f t="shared" si="37"/>
        <v>-0.02</v>
      </c>
      <c r="CB102" s="29">
        <f t="shared" si="37"/>
        <v>0.14000000000000001</v>
      </c>
      <c r="CC102" s="29">
        <f t="shared" si="37"/>
        <v>-0.06</v>
      </c>
      <c r="CD102" s="29">
        <f t="shared" si="37"/>
        <v>0.17</v>
      </c>
      <c r="CE102" s="29">
        <f t="shared" si="37"/>
        <v>0.34</v>
      </c>
      <c r="CF102" s="29">
        <f t="shared" si="37"/>
        <v>0.71</v>
      </c>
      <c r="CG102" s="29">
        <f t="shared" si="37"/>
        <v>0.63</v>
      </c>
      <c r="CH102" s="30"/>
      <c r="CP102" s="28">
        <f>IFERROR(IF($E102=1,RANK(BJ102,BJ:BJ,1)+COUNTIF(BJ$4:BJ102,BJ102)-1,"-"),"-")</f>
        <v>39</v>
      </c>
      <c r="CQ102" s="28">
        <f>IFERROR(IF($E102=1,RANK(BK102,BK:BK,1)+COUNTIF(BK$4:BK102,BK102)-1,"-"),"-")</f>
        <v>41</v>
      </c>
      <c r="CR102" s="28">
        <f>IFERROR(IF($E102=1,RANK(BL102,BL:BL,1)+COUNTIF(BL$4:BL102,BL102)-1,"-"),"-")</f>
        <v>62</v>
      </c>
      <c r="CS102" s="28">
        <f>IFERROR(IF($E102=1,RANK(BM102,BM:BM,1)+COUNTIF(BM$4:BM102,BM102)-1,"-"),"-")</f>
        <v>10</v>
      </c>
      <c r="CT102" s="28">
        <f>IFERROR(IF($E102=1,RANK(BN102,BN:BN,1)+COUNTIF(BN$4:BN102,BN102)-1,"-"),"-")</f>
        <v>43</v>
      </c>
      <c r="CU102" s="28">
        <f>IFERROR(IF($E102=1,RANK(BO102,BO:BO,1)+COUNTIF(BO$4:BO102,BO102)-1,"-"),"-")</f>
        <v>47</v>
      </c>
      <c r="CV102" s="28">
        <f>IFERROR(IF($E102=1,RANK(BP102,BP:BP,1)+COUNTIF(BP$4:BP102,BP102)-1,"-"),"-")</f>
        <v>73</v>
      </c>
      <c r="CW102" s="28">
        <f>IFERROR(IF($E102=1,RANK(BQ102,BQ:BQ,1)+COUNTIF(BQ$4:BQ102,BQ102)-1,"-"),"-")</f>
        <v>17</v>
      </c>
      <c r="CX102" s="30"/>
      <c r="DF102" s="28">
        <f>IFERROR(IF($E102=1,RANK(BZ102,BZ:BZ,1)+COUNTIF(BZ$3:BZ101,BZ102),"-"),"-")</f>
        <v>72</v>
      </c>
      <c r="DG102" s="28">
        <f>IFERROR(IF($E102=1,RANK(CA102,CA:CA,1)+COUNTIF(CA$3:CA101,CA102),"-"),"-")</f>
        <v>31</v>
      </c>
      <c r="DH102" s="28">
        <f>IFERROR(IF($E102=1,RANK(CB102,CB:CB,1)+COUNTIF(CB$3:CB101,CB102),"-"),"-")</f>
        <v>64</v>
      </c>
      <c r="DI102" s="28">
        <f>IFERROR(IF($E102=1,RANK(CC102,CC:CC,1)+COUNTIF(CC$3:CC101,CC102),"-"),"-")</f>
        <v>36</v>
      </c>
      <c r="DJ102" s="28">
        <f>IFERROR(IF($E102=1,RANK(CD102,CD:CD,1)+COUNTIF(CD$3:CD101,CD102),"-"),"-")</f>
        <v>61</v>
      </c>
      <c r="DK102" s="28">
        <f>IFERROR(IF($E102=1,RANK(CE102,CE:CE,1)+COUNTIF(CE$3:CE101,CE102),"-"),"-")</f>
        <v>78</v>
      </c>
      <c r="DL102" s="28">
        <f>IFERROR(IF($E102=1,RANK(CF102,CF:CF,1)+COUNTIF(CF$3:CF101,CF102),"-"),"-")</f>
        <v>95</v>
      </c>
      <c r="DM102" s="28">
        <f>IFERROR(IF($E102=1,RANK(CG102,CG:CG,1)+COUNTIF(CG$3:CG101,CG102),"-"),"-")</f>
        <v>89</v>
      </c>
      <c r="DN102" s="6"/>
      <c r="DO102" s="28" t="str">
        <f>IFERROR(IF($E102=1,RANK(CI102,CI:CI,1)+COUNTIF(CI$4:CI102,CI102)-1,"-"),"-")</f>
        <v>-</v>
      </c>
      <c r="DP102" s="28" t="str">
        <f>IFERROR(IF($E102=1,RANK(CJ102,CJ:CJ,1)+COUNTIF(CJ$4:CJ102,CJ102)-1,"-"),"-")</f>
        <v>-</v>
      </c>
      <c r="DQ102" s="28" t="str">
        <f>IFERROR(IF($E102=1,RANK(CK102,CK:CK,1)+COUNTIF(CK$4:CK102,CK102)-1,"-"),"-")</f>
        <v>-</v>
      </c>
      <c r="DR102" s="28" t="str">
        <f>IFERROR(IF($E102=1,RANK(CL102,CL:CL,1)+COUNTIF(CL$4:CL102,CL102)-1,"-"),"-")</f>
        <v>-</v>
      </c>
      <c r="DS102" s="28" t="str">
        <f>IFERROR(IF($E102=1,RANK(CM102,CM:CM,1)+COUNTIF(CM$4:CM102,CM102)-1,"-"),"-")</f>
        <v>-</v>
      </c>
      <c r="DT102" s="28" t="str">
        <f>IFERROR(IF($E102=1,RANK(CN102,CN:CN,1)+COUNTIF(CN$4:CN102,CN102)-1,"-"),"-")</f>
        <v>-</v>
      </c>
      <c r="EU102">
        <v>8.1300000000000008</v>
      </c>
      <c r="EV102">
        <v>8.49</v>
      </c>
      <c r="EW102">
        <v>8.61</v>
      </c>
      <c r="EX102">
        <v>8.5399999999999991</v>
      </c>
      <c r="EY102">
        <v>8.34</v>
      </c>
      <c r="EZ102">
        <v>8.1199999999999992</v>
      </c>
      <c r="FA102">
        <v>7.87</v>
      </c>
      <c r="FB102">
        <v>7.84</v>
      </c>
      <c r="FK102">
        <v>7.65</v>
      </c>
      <c r="FL102">
        <v>8.09</v>
      </c>
      <c r="FM102">
        <v>8.41</v>
      </c>
      <c r="FN102">
        <v>8.2200000000000006</v>
      </c>
      <c r="FO102">
        <v>7.63</v>
      </c>
      <c r="FP102" t="s">
        <v>84</v>
      </c>
      <c r="FQ102">
        <v>7</v>
      </c>
      <c r="FR102">
        <v>7.33</v>
      </c>
    </row>
    <row r="103" spans="1:174" x14ac:dyDescent="0.35">
      <c r="A103" s="9">
        <f t="shared" si="21"/>
        <v>1</v>
      </c>
      <c r="B103" s="9">
        <f t="shared" si="22"/>
        <v>1</v>
      </c>
      <c r="C103" s="9">
        <f t="shared" si="29"/>
        <v>1</v>
      </c>
      <c r="D103" s="9">
        <f t="shared" si="23"/>
        <v>1</v>
      </c>
      <c r="E103" s="9">
        <f t="shared" si="24"/>
        <v>1</v>
      </c>
      <c r="F103" s="68" t="s">
        <v>80</v>
      </c>
      <c r="G103" s="68" t="s">
        <v>101</v>
      </c>
      <c r="H103" s="7">
        <v>1</v>
      </c>
      <c r="I103" s="66" t="s">
        <v>49</v>
      </c>
      <c r="J103" s="66">
        <v>611004</v>
      </c>
      <c r="K103" s="66" t="s">
        <v>192</v>
      </c>
      <c r="L103" s="66" t="s">
        <v>46</v>
      </c>
      <c r="M103" s="66" t="s">
        <v>47</v>
      </c>
      <c r="N103" s="54">
        <v>8.15</v>
      </c>
      <c r="O103" s="54">
        <v>8.49</v>
      </c>
      <c r="P103" s="54">
        <v>8.7799999999999994</v>
      </c>
      <c r="Q103" s="54">
        <v>8.44</v>
      </c>
      <c r="R103" s="54">
        <v>8.11</v>
      </c>
      <c r="S103" s="65">
        <v>7.79</v>
      </c>
      <c r="T103" s="50">
        <v>7.39</v>
      </c>
      <c r="U103" s="13">
        <v>8.01</v>
      </c>
      <c r="V103" s="30"/>
      <c r="AD103" s="65">
        <v>6.9</v>
      </c>
      <c r="AE103" s="65">
        <v>7.52</v>
      </c>
      <c r="AF103" s="65">
        <v>7.8</v>
      </c>
      <c r="AG103" s="65">
        <v>7.49</v>
      </c>
      <c r="AH103" s="65">
        <v>6.59</v>
      </c>
      <c r="AI103" s="65">
        <v>6.76</v>
      </c>
      <c r="AJ103" s="14">
        <v>5.79</v>
      </c>
      <c r="AK103" s="50">
        <v>6.92</v>
      </c>
      <c r="AL103" s="30"/>
      <c r="AT103" s="29">
        <f t="shared" si="35"/>
        <v>1.25</v>
      </c>
      <c r="AU103" s="29">
        <f t="shared" si="35"/>
        <v>0.97</v>
      </c>
      <c r="AV103" s="29">
        <f t="shared" si="35"/>
        <v>0.98</v>
      </c>
      <c r="AW103" s="29">
        <f t="shared" si="35"/>
        <v>0.95</v>
      </c>
      <c r="AX103" s="29">
        <f t="shared" si="35"/>
        <v>1.52</v>
      </c>
      <c r="AY103" s="29">
        <f t="shared" si="35"/>
        <v>1.03</v>
      </c>
      <c r="AZ103" s="29">
        <f t="shared" si="35"/>
        <v>1.6</v>
      </c>
      <c r="BA103" s="29">
        <f t="shared" si="35"/>
        <v>1.0900000000000001</v>
      </c>
      <c r="BB103" s="30"/>
      <c r="BJ103" s="29">
        <f t="shared" si="38"/>
        <v>8.15</v>
      </c>
      <c r="BK103" s="29">
        <f t="shared" si="38"/>
        <v>8.49</v>
      </c>
      <c r="BL103" s="29">
        <f t="shared" si="38"/>
        <v>8.7799999999999994</v>
      </c>
      <c r="BM103" s="29">
        <f t="shared" si="38"/>
        <v>8.44</v>
      </c>
      <c r="BN103" s="29">
        <f t="shared" si="38"/>
        <v>8.11</v>
      </c>
      <c r="BO103" s="29">
        <f t="shared" si="26"/>
        <v>7.79</v>
      </c>
      <c r="BP103" s="29">
        <f t="shared" si="36"/>
        <v>7.39</v>
      </c>
      <c r="BQ103" s="29">
        <f t="shared" si="36"/>
        <v>8.01</v>
      </c>
      <c r="BR103" s="30"/>
      <c r="BZ103" s="29">
        <f t="shared" si="37"/>
        <v>1.25</v>
      </c>
      <c r="CA103" s="29">
        <f t="shared" si="37"/>
        <v>0.97</v>
      </c>
      <c r="CB103" s="29">
        <f t="shared" si="37"/>
        <v>0.98</v>
      </c>
      <c r="CC103" s="29">
        <f t="shared" si="37"/>
        <v>0.95</v>
      </c>
      <c r="CD103" s="29">
        <f t="shared" si="37"/>
        <v>1.52</v>
      </c>
      <c r="CE103" s="29">
        <f t="shared" si="37"/>
        <v>1.03</v>
      </c>
      <c r="CF103" s="29">
        <f t="shared" si="37"/>
        <v>1.6</v>
      </c>
      <c r="CG103" s="29">
        <f t="shared" si="37"/>
        <v>1.0900000000000001</v>
      </c>
      <c r="CH103" s="30"/>
      <c r="CP103" s="28">
        <f>IFERROR(IF($E103=1,RANK(BJ103,BJ:BJ,1)+COUNTIF(BJ$4:BJ103,BJ103)-1,"-"),"-")</f>
        <v>78</v>
      </c>
      <c r="CQ103" s="28">
        <f>IFERROR(IF($E103=1,RANK(BK103,BK:BK,1)+COUNTIF(BK$4:BK103,BK103)-1,"-"),"-")</f>
        <v>53</v>
      </c>
      <c r="CR103" s="28">
        <f>IFERROR(IF($E103=1,RANK(BL103,BL:BL,1)+COUNTIF(BL$4:BL103,BL103)-1,"-"),"-")</f>
        <v>46</v>
      </c>
      <c r="CS103" s="28">
        <f>IFERROR(IF($E103=1,RANK(BM103,BM:BM,1)+COUNTIF(BM$4:BM103,BM103)-1,"-"),"-")</f>
        <v>58</v>
      </c>
      <c r="CT103" s="28">
        <f>IFERROR(IF($E103=1,RANK(BN103,BN:BN,1)+COUNTIF(BN$4:BN103,BN103)-1,"-"),"-")</f>
        <v>52</v>
      </c>
      <c r="CU103" s="28">
        <f>IFERROR(IF($E103=1,RANK(BO103,BO:BO,1)+COUNTIF(BO$4:BO103,BO103)-1,"-"),"-")</f>
        <v>74</v>
      </c>
      <c r="CV103" s="28">
        <f>IFERROR(IF($E103=1,RANK(BP103,BP:BP,1)+COUNTIF(BP$4:BP103,BP103)-1,"-"),"-")</f>
        <v>89</v>
      </c>
      <c r="CW103" s="28">
        <f>IFERROR(IF($E103=1,RANK(BQ103,BQ:BQ,1)+COUNTIF(BQ$4:BQ103,BQ103)-1,"-"),"-")</f>
        <v>97</v>
      </c>
      <c r="CX103" s="30"/>
      <c r="DF103" s="28">
        <f>IFERROR(IF($E103=1,RANK(BZ103,BZ:BZ,1)+COUNTIF(BZ$3:BZ102,BZ103),"-"),"-")</f>
        <v>99</v>
      </c>
      <c r="DG103" s="28">
        <f>IFERROR(IF($E103=1,RANK(CA103,CA:CA,1)+COUNTIF(CA$3:CA102,CA103),"-"),"-")</f>
        <v>99</v>
      </c>
      <c r="DH103" s="28">
        <f>IFERROR(IF($E103=1,RANK(CB103,CB:CB,1)+COUNTIF(CB$3:CB102,CB103),"-"),"-")</f>
        <v>99</v>
      </c>
      <c r="DI103" s="28">
        <f>IFERROR(IF($E103=1,RANK(CC103,CC:CC,1)+COUNTIF(CC$3:CC102,CC103),"-"),"-")</f>
        <v>99</v>
      </c>
      <c r="DJ103" s="28">
        <f>IFERROR(IF($E103=1,RANK(CD103,CD:CD,1)+COUNTIF(CD$3:CD102,CD103),"-"),"-")</f>
        <v>99</v>
      </c>
      <c r="DK103" s="28">
        <f>IFERROR(IF($E103=1,RANK(CE103,CE:CE,1)+COUNTIF(CE$3:CE102,CE103),"-"),"-")</f>
        <v>97</v>
      </c>
      <c r="DL103" s="28">
        <f>IFERROR(IF($E103=1,RANK(CF103,CF:CF,1)+COUNTIF(CF$3:CF102,CF103),"-"),"-")</f>
        <v>99</v>
      </c>
      <c r="DM103" s="28">
        <f>IFERROR(IF($E103=1,RANK(CG103,CG:CG,1)+COUNTIF(CG$3:CG102,CG103),"-"),"-")</f>
        <v>99</v>
      </c>
      <c r="DN103" s="6"/>
      <c r="DO103" s="28" t="str">
        <f>IFERROR(IF($E103=1,RANK(CI103,CI:CI,1)+COUNTIF(CI$4:CI103,CI103)-1,"-"),"-")</f>
        <v>-</v>
      </c>
      <c r="DP103" s="28" t="str">
        <f>IFERROR(IF($E103=1,RANK(CJ103,CJ:CJ,1)+COUNTIF(CJ$4:CJ103,CJ103)-1,"-"),"-")</f>
        <v>-</v>
      </c>
      <c r="DQ103" s="28" t="str">
        <f>IFERROR(IF($E103=1,RANK(CK103,CK:CK,1)+COUNTIF(CK$4:CK103,CK103)-1,"-"),"-")</f>
        <v>-</v>
      </c>
      <c r="DR103" s="28" t="str">
        <f>IFERROR(IF($E103=1,RANK(CL103,CL:CL,1)+COUNTIF(CL$4:CL103,CL103)-1,"-"),"-")</f>
        <v>-</v>
      </c>
      <c r="DS103" s="28" t="str">
        <f>IFERROR(IF($E103=1,RANK(CM103,CM:CM,1)+COUNTIF(CM$4:CM103,CM103)-1,"-"),"-")</f>
        <v>-</v>
      </c>
      <c r="DT103" s="28" t="str">
        <f>IFERROR(IF($E103=1,RANK(CN103,CN:CN,1)+COUNTIF(CN$4:CN103,CN103)-1,"-"),"-")</f>
        <v>-</v>
      </c>
      <c r="EU103">
        <v>7.72</v>
      </c>
      <c r="EV103">
        <v>8.17</v>
      </c>
      <c r="EW103">
        <v>8.8000000000000007</v>
      </c>
      <c r="EX103">
        <v>8.35</v>
      </c>
      <c r="EY103">
        <v>8.15</v>
      </c>
      <c r="EZ103">
        <v>8.0399999999999991</v>
      </c>
      <c r="FA103">
        <v>7.24</v>
      </c>
      <c r="FB103">
        <v>6.75</v>
      </c>
      <c r="FK103">
        <v>7.89</v>
      </c>
      <c r="FL103">
        <v>8.11</v>
      </c>
      <c r="FM103">
        <v>8.66</v>
      </c>
      <c r="FN103">
        <v>8.19</v>
      </c>
      <c r="FO103">
        <v>7.89</v>
      </c>
      <c r="FP103">
        <v>7.45</v>
      </c>
      <c r="FQ103">
        <v>7.11</v>
      </c>
      <c r="FR103">
        <v>6.91</v>
      </c>
    </row>
    <row r="104" spans="1:174" x14ac:dyDescent="0.35">
      <c r="A104" s="9">
        <f t="shared" si="21"/>
        <v>1</v>
      </c>
      <c r="B104" s="9">
        <f t="shared" si="22"/>
        <v>1</v>
      </c>
      <c r="C104" s="9">
        <f t="shared" si="29"/>
        <v>1</v>
      </c>
      <c r="D104" s="9">
        <f t="shared" si="23"/>
        <v>1</v>
      </c>
      <c r="E104" s="9">
        <f t="shared" si="24"/>
        <v>1</v>
      </c>
      <c r="F104" s="12" t="s">
        <v>73</v>
      </c>
      <c r="G104" s="9" t="s">
        <v>105</v>
      </c>
      <c r="H104" s="7">
        <v>1</v>
      </c>
      <c r="I104" s="66" t="s">
        <v>78</v>
      </c>
      <c r="J104" s="66">
        <v>313874</v>
      </c>
      <c r="K104" s="66" t="s">
        <v>193</v>
      </c>
      <c r="L104" s="66" t="s">
        <v>46</v>
      </c>
      <c r="M104" s="66" t="s">
        <v>47</v>
      </c>
      <c r="N104" s="65">
        <v>7.71</v>
      </c>
      <c r="O104" s="54">
        <v>8.34</v>
      </c>
      <c r="P104" s="54">
        <v>8.75</v>
      </c>
      <c r="Q104" s="65">
        <v>7.9</v>
      </c>
      <c r="R104" s="65">
        <v>7.62</v>
      </c>
      <c r="S104" s="65">
        <v>7.55</v>
      </c>
      <c r="T104" s="50">
        <v>6.77</v>
      </c>
      <c r="U104" s="50">
        <v>7.58</v>
      </c>
      <c r="V104" s="30"/>
      <c r="AD104" s="65">
        <v>7.51</v>
      </c>
      <c r="AE104" s="70">
        <v>8.16</v>
      </c>
      <c r="AF104" s="70">
        <v>8.8000000000000007</v>
      </c>
      <c r="AG104" s="65">
        <v>7.81</v>
      </c>
      <c r="AH104" s="65">
        <v>7.26</v>
      </c>
      <c r="AI104" s="65">
        <v>7.38</v>
      </c>
      <c r="AJ104" s="50">
        <v>6.49</v>
      </c>
      <c r="AK104" s="50">
        <v>7.11</v>
      </c>
      <c r="AL104" s="30"/>
      <c r="AT104" s="29">
        <f t="shared" si="35"/>
        <v>0.2</v>
      </c>
      <c r="AU104" s="29">
        <f t="shared" si="35"/>
        <v>0.18</v>
      </c>
      <c r="AV104" s="29">
        <f t="shared" si="35"/>
        <v>-0.05</v>
      </c>
      <c r="AW104" s="29">
        <f t="shared" si="35"/>
        <v>0.09</v>
      </c>
      <c r="AX104" s="29">
        <f t="shared" si="35"/>
        <v>0.36</v>
      </c>
      <c r="AY104" s="29">
        <f t="shared" si="35"/>
        <v>0.17</v>
      </c>
      <c r="AZ104" s="29">
        <f t="shared" si="35"/>
        <v>0.28000000000000003</v>
      </c>
      <c r="BA104" s="29">
        <f t="shared" si="35"/>
        <v>0.47</v>
      </c>
      <c r="BB104" s="30"/>
      <c r="BJ104" s="29">
        <f t="shared" si="38"/>
        <v>7.71</v>
      </c>
      <c r="BK104" s="29">
        <f t="shared" si="38"/>
        <v>8.34</v>
      </c>
      <c r="BL104" s="29">
        <f t="shared" si="38"/>
        <v>8.75</v>
      </c>
      <c r="BM104" s="29">
        <f t="shared" si="38"/>
        <v>7.9</v>
      </c>
      <c r="BN104" s="29">
        <f t="shared" si="38"/>
        <v>7.62</v>
      </c>
      <c r="BO104" s="29">
        <f t="shared" si="26"/>
        <v>7.55</v>
      </c>
      <c r="BP104" s="29">
        <f t="shared" si="36"/>
        <v>6.77</v>
      </c>
      <c r="BQ104" s="29">
        <f t="shared" si="36"/>
        <v>7.58</v>
      </c>
      <c r="BR104" s="30"/>
      <c r="BZ104" s="29">
        <f t="shared" si="37"/>
        <v>0.2</v>
      </c>
      <c r="CA104" s="29">
        <f t="shared" si="37"/>
        <v>0.18</v>
      </c>
      <c r="CB104" s="29">
        <f t="shared" si="37"/>
        <v>-0.05</v>
      </c>
      <c r="CC104" s="29">
        <f t="shared" si="37"/>
        <v>0.09</v>
      </c>
      <c r="CD104" s="29">
        <f t="shared" si="37"/>
        <v>0.36</v>
      </c>
      <c r="CE104" s="29">
        <f t="shared" si="37"/>
        <v>0.17</v>
      </c>
      <c r="CF104" s="29">
        <f t="shared" si="37"/>
        <v>0.28000000000000003</v>
      </c>
      <c r="CG104" s="29">
        <f t="shared" si="37"/>
        <v>0.47</v>
      </c>
      <c r="CH104" s="30"/>
      <c r="CP104" s="28">
        <f>IFERROR(IF($E104=1,RANK(BJ104,BJ:BJ,1)+COUNTIF(BJ$4:BJ104,BJ104)-1,"-"),"-")</f>
        <v>28</v>
      </c>
      <c r="CQ104" s="28">
        <f>IFERROR(IF($E104=1,RANK(BK104,BK:BK,1)+COUNTIF(BK$4:BK104,BK104)-1,"-"),"-")</f>
        <v>34</v>
      </c>
      <c r="CR104" s="28">
        <f>IFERROR(IF($E104=1,RANK(BL104,BL:BL,1)+COUNTIF(BL$4:BL104,BL104)-1,"-"),"-")</f>
        <v>39</v>
      </c>
      <c r="CS104" s="28">
        <f>IFERROR(IF($E104=1,RANK(BM104,BM:BM,1)+COUNTIF(BM$4:BM104,BM104)-1,"-"),"-")</f>
        <v>11</v>
      </c>
      <c r="CT104" s="28">
        <f>IFERROR(IF($E104=1,RANK(BN104,BN:BN,1)+COUNTIF(BN$4:BN104,BN104)-1,"-"),"-")</f>
        <v>21</v>
      </c>
      <c r="CU104" s="28">
        <f>IFERROR(IF($E104=1,RANK(BO104,BO:BO,1)+COUNTIF(BO$4:BO104,BO104)-1,"-"),"-")</f>
        <v>43</v>
      </c>
      <c r="CV104" s="28">
        <f>IFERROR(IF($E104=1,RANK(BP104,BP:BP,1)+COUNTIF(BP$4:BP104,BP104)-1,"-"),"-")</f>
        <v>62</v>
      </c>
      <c r="CW104" s="28">
        <f>IFERROR(IF($E104=1,RANK(BQ104,BQ:BQ,1)+COUNTIF(BQ$4:BQ104,BQ104)-1,"-"),"-")</f>
        <v>76</v>
      </c>
      <c r="CX104" s="30"/>
      <c r="DF104" s="28">
        <f>IFERROR(IF($E104=1,RANK(BZ104,BZ:BZ,1)+COUNTIF(BZ$3:BZ103,BZ104),"-"),"-")</f>
        <v>68</v>
      </c>
      <c r="DG104" s="28">
        <f>IFERROR(IF($E104=1,RANK(CA104,CA:CA,1)+COUNTIF(CA$3:CA103,CA104),"-"),"-")</f>
        <v>57</v>
      </c>
      <c r="DH104" s="28">
        <f>IFERROR(IF($E104=1,RANK(CB104,CB:CB,1)+COUNTIF(CB$3:CB103,CB104),"-"),"-")</f>
        <v>31</v>
      </c>
      <c r="DI104" s="28">
        <f>IFERROR(IF($E104=1,RANK(CC104,CC:CC,1)+COUNTIF(CC$3:CC103,CC104),"-"),"-")</f>
        <v>58</v>
      </c>
      <c r="DJ104" s="28">
        <f>IFERROR(IF($E104=1,RANK(CD104,CD:CD,1)+COUNTIF(CD$3:CD103,CD104),"-"),"-")</f>
        <v>80</v>
      </c>
      <c r="DK104" s="28">
        <f>IFERROR(IF($E104=1,RANK(CE104,CE:CE,1)+COUNTIF(CE$3:CE103,CE104),"-"),"-")</f>
        <v>55</v>
      </c>
      <c r="DL104" s="28">
        <f>IFERROR(IF($E104=1,RANK(CF104,CF:CF,1)+COUNTIF(CF$3:CF103,CF104),"-"),"-")</f>
        <v>70</v>
      </c>
      <c r="DM104" s="28">
        <f>IFERROR(IF($E104=1,RANK(CG104,CG:CG,1)+COUNTIF(CG$3:CG103,CG104),"-"),"-")</f>
        <v>80</v>
      </c>
      <c r="DN104" s="6"/>
      <c r="DO104" s="28" t="str">
        <f>IFERROR(IF($E104=1,RANK(CI104,CI:CI,1)+COUNTIF(CI$4:CI104,CI104)-1,"-"),"-")</f>
        <v>-</v>
      </c>
      <c r="DP104" s="28" t="str">
        <f>IFERROR(IF($E104=1,RANK(CJ104,CJ:CJ,1)+COUNTIF(CJ$4:CJ104,CJ104)-1,"-"),"-")</f>
        <v>-</v>
      </c>
      <c r="DQ104" s="28" t="str">
        <f>IFERROR(IF($E104=1,RANK(CK104,CK:CK,1)+COUNTIF(CK$4:CK104,CK104)-1,"-"),"-")</f>
        <v>-</v>
      </c>
      <c r="DR104" s="28" t="str">
        <f>IFERROR(IF($E104=1,RANK(CL104,CL:CL,1)+COUNTIF(CL$4:CL104,CL104)-1,"-"),"-")</f>
        <v>-</v>
      </c>
      <c r="DS104" s="28" t="str">
        <f>IFERROR(IF($E104=1,RANK(CM104,CM:CM,1)+COUNTIF(CM$4:CM104,CM104)-1,"-"),"-")</f>
        <v>-</v>
      </c>
      <c r="DT104" s="28" t="str">
        <f>IFERROR(IF($E104=1,RANK(CN104,CN:CN,1)+COUNTIF(CN$4:CN104,CN104)-1,"-"),"-")</f>
        <v>-</v>
      </c>
      <c r="EU104">
        <v>7.39</v>
      </c>
      <c r="EV104">
        <v>8.14</v>
      </c>
      <c r="EW104">
        <v>8.01</v>
      </c>
      <c r="EX104">
        <v>8.75</v>
      </c>
      <c r="EY104">
        <v>7.78</v>
      </c>
      <c r="EZ104">
        <v>6.21</v>
      </c>
      <c r="FA104">
        <v>6.1</v>
      </c>
      <c r="FB104">
        <v>6.37</v>
      </c>
      <c r="FK104">
        <v>7.5</v>
      </c>
      <c r="FL104">
        <v>8.0399999999999991</v>
      </c>
      <c r="FM104">
        <v>8.01</v>
      </c>
      <c r="FN104">
        <v>8.2899999999999991</v>
      </c>
      <c r="FO104">
        <v>7.18</v>
      </c>
      <c r="FP104" t="s">
        <v>84</v>
      </c>
      <c r="FQ104">
        <v>6.58</v>
      </c>
      <c r="FR104">
        <v>6.82</v>
      </c>
    </row>
    <row r="105" spans="1:174" x14ac:dyDescent="0.35">
      <c r="A105" s="9">
        <f t="shared" si="21"/>
        <v>1</v>
      </c>
      <c r="B105" s="9">
        <f t="shared" si="22"/>
        <v>1</v>
      </c>
      <c r="C105" s="9">
        <f t="shared" si="29"/>
        <v>1</v>
      </c>
      <c r="D105" s="9">
        <f t="shared" si="23"/>
        <v>1</v>
      </c>
      <c r="E105" s="9">
        <f t="shared" si="24"/>
        <v>1</v>
      </c>
      <c r="F105" s="67" t="s">
        <v>73</v>
      </c>
      <c r="G105" s="68" t="s">
        <v>107</v>
      </c>
      <c r="H105" s="7">
        <v>1</v>
      </c>
      <c r="I105" s="66" t="s">
        <v>78</v>
      </c>
      <c r="J105" s="66">
        <v>342014</v>
      </c>
      <c r="K105" s="66" t="s">
        <v>194</v>
      </c>
      <c r="L105" s="66" t="s">
        <v>46</v>
      </c>
      <c r="M105" s="66" t="s">
        <v>47</v>
      </c>
      <c r="N105" s="65">
        <v>7.95</v>
      </c>
      <c r="O105" s="54">
        <v>8.5</v>
      </c>
      <c r="P105" s="54">
        <v>8.82</v>
      </c>
      <c r="Q105" s="54">
        <v>8.3699999999999992</v>
      </c>
      <c r="R105" s="54">
        <v>8.1999999999999993</v>
      </c>
      <c r="S105" s="65">
        <v>7.92</v>
      </c>
      <c r="T105" s="50">
        <v>6.08</v>
      </c>
      <c r="U105" s="50">
        <v>7.53</v>
      </c>
      <c r="V105" s="30"/>
      <c r="AD105" s="65">
        <v>7.67</v>
      </c>
      <c r="AE105" s="70">
        <v>8.2799999999999994</v>
      </c>
      <c r="AF105" s="70">
        <v>8.69</v>
      </c>
      <c r="AG105" s="70">
        <v>8.09</v>
      </c>
      <c r="AH105" s="65">
        <v>7.64</v>
      </c>
      <c r="AI105" s="65">
        <v>7.85</v>
      </c>
      <c r="AJ105" s="14">
        <v>5.78</v>
      </c>
      <c r="AK105" s="50">
        <v>7.15</v>
      </c>
      <c r="AL105" s="30"/>
      <c r="AT105" s="29">
        <f t="shared" si="35"/>
        <v>0.28000000000000003</v>
      </c>
      <c r="AU105" s="29">
        <f t="shared" si="35"/>
        <v>0.22</v>
      </c>
      <c r="AV105" s="29">
        <f t="shared" si="35"/>
        <v>0.13</v>
      </c>
      <c r="AW105" s="29">
        <f t="shared" si="35"/>
        <v>0.28000000000000003</v>
      </c>
      <c r="AX105" s="29">
        <f t="shared" si="35"/>
        <v>0.56000000000000005</v>
      </c>
      <c r="AY105" s="29">
        <f t="shared" si="35"/>
        <v>7.0000000000000007E-2</v>
      </c>
      <c r="AZ105" s="29">
        <f t="shared" si="35"/>
        <v>0.3</v>
      </c>
      <c r="BA105" s="29">
        <f t="shared" si="35"/>
        <v>0.38</v>
      </c>
      <c r="BB105" s="30"/>
      <c r="BJ105" s="29">
        <f t="shared" si="38"/>
        <v>7.95</v>
      </c>
      <c r="BK105" s="29">
        <f t="shared" si="38"/>
        <v>8.5</v>
      </c>
      <c r="BL105" s="29">
        <f t="shared" si="38"/>
        <v>8.82</v>
      </c>
      <c r="BM105" s="29">
        <f t="shared" si="38"/>
        <v>8.3699999999999992</v>
      </c>
      <c r="BN105" s="29">
        <f t="shared" si="38"/>
        <v>8.1999999999999993</v>
      </c>
      <c r="BO105" s="29">
        <f t="shared" si="26"/>
        <v>7.92</v>
      </c>
      <c r="BP105" s="29">
        <f t="shared" si="36"/>
        <v>6.08</v>
      </c>
      <c r="BQ105" s="29">
        <f t="shared" si="36"/>
        <v>7.53</v>
      </c>
      <c r="BR105" s="30"/>
      <c r="BZ105" s="29">
        <f t="shared" si="37"/>
        <v>0.28000000000000003</v>
      </c>
      <c r="CA105" s="29">
        <f t="shared" si="37"/>
        <v>0.22</v>
      </c>
      <c r="CB105" s="29">
        <f t="shared" si="37"/>
        <v>0.13</v>
      </c>
      <c r="CC105" s="29">
        <f t="shared" si="37"/>
        <v>0.28000000000000003</v>
      </c>
      <c r="CD105" s="29">
        <f t="shared" si="37"/>
        <v>0.56000000000000005</v>
      </c>
      <c r="CE105" s="29">
        <f t="shared" si="37"/>
        <v>7.0000000000000007E-2</v>
      </c>
      <c r="CF105" s="29">
        <f t="shared" si="37"/>
        <v>0.3</v>
      </c>
      <c r="CG105" s="29">
        <f t="shared" si="37"/>
        <v>0.38</v>
      </c>
      <c r="CH105" s="30"/>
      <c r="CP105" s="28">
        <f>IFERROR(IF($E105=1,RANK(BJ105,BJ:BJ,1)+COUNTIF(BJ$4:BJ105,BJ105)-1,"-"),"-")</f>
        <v>49</v>
      </c>
      <c r="CQ105" s="28">
        <f>IFERROR(IF($E105=1,RANK(BK105,BK:BK,1)+COUNTIF(BK$4:BK105,BK105)-1,"-"),"-")</f>
        <v>54</v>
      </c>
      <c r="CR105" s="28">
        <f>IFERROR(IF($E105=1,RANK(BL105,BL:BL,1)+COUNTIF(BL$4:BL105,BL105)-1,"-"),"-")</f>
        <v>56</v>
      </c>
      <c r="CS105" s="28">
        <f>IFERROR(IF($E105=1,RANK(BM105,BM:BM,1)+COUNTIF(BM$4:BM105,BM105)-1,"-"),"-")</f>
        <v>55</v>
      </c>
      <c r="CT105" s="28">
        <f>IFERROR(IF($E105=1,RANK(BN105,BN:BN,1)+COUNTIF(BN$4:BN105,BN105)-1,"-"),"-")</f>
        <v>67</v>
      </c>
      <c r="CU105" s="28">
        <f>IFERROR(IF($E105=1,RANK(BO105,BO:BO,1)+COUNTIF(BO$4:BO105,BO105)-1,"-"),"-")</f>
        <v>85</v>
      </c>
      <c r="CV105" s="28">
        <f>IFERROR(IF($E105=1,RANK(BP105,BP:BP,1)+COUNTIF(BP$4:BP105,BP105)-1,"-"),"-")</f>
        <v>24</v>
      </c>
      <c r="CW105" s="28">
        <f>IFERROR(IF($E105=1,RANK(BQ105,BQ:BQ,1)+COUNTIF(BQ$4:BQ105,BQ105)-1,"-"),"-")</f>
        <v>71</v>
      </c>
      <c r="CX105" s="30"/>
      <c r="DF105" s="28">
        <f>IFERROR(IF($E105=1,RANK(BZ105,BZ:BZ,1)+COUNTIF(BZ$3:BZ104,BZ105),"-"),"-")</f>
        <v>80</v>
      </c>
      <c r="DG105" s="28">
        <f>IFERROR(IF($E105=1,RANK(CA105,CA:CA,1)+COUNTIF(CA$3:CA104,CA105),"-"),"-")</f>
        <v>70</v>
      </c>
      <c r="DH105" s="28">
        <f>IFERROR(IF($E105=1,RANK(CB105,CB:CB,1)+COUNTIF(CB$3:CB104,CB105),"-"),"-")</f>
        <v>61</v>
      </c>
      <c r="DI105" s="28">
        <f>IFERROR(IF($E105=1,RANK(CC105,CC:CC,1)+COUNTIF(CC$3:CC104,CC105),"-"),"-")</f>
        <v>86</v>
      </c>
      <c r="DJ105" s="28">
        <f>IFERROR(IF($E105=1,RANK(CD105,CD:CD,1)+COUNTIF(CD$3:CD104,CD105),"-"),"-")</f>
        <v>94</v>
      </c>
      <c r="DK105" s="28">
        <f>IFERROR(IF($E105=1,RANK(CE105,CE:CE,1)+COUNTIF(CE$3:CE104,CE105),"-"),"-")</f>
        <v>48</v>
      </c>
      <c r="DL105" s="28">
        <f>IFERROR(IF($E105=1,RANK(CF105,CF:CF,1)+COUNTIF(CF$3:CF104,CF105),"-"),"-")</f>
        <v>77</v>
      </c>
      <c r="DM105" s="28">
        <f>IFERROR(IF($E105=1,RANK(CG105,CG:CG,1)+COUNTIF(CG$3:CG104,CG105),"-"),"-")</f>
        <v>73</v>
      </c>
      <c r="DN105" s="6"/>
      <c r="DO105" s="28" t="str">
        <f>IFERROR(IF($E105=1,RANK(CI105,CI:CI,1)+COUNTIF(CI$4:CI105,CI105)-1,"-"),"-")</f>
        <v>-</v>
      </c>
      <c r="DP105" s="28" t="str">
        <f>IFERROR(IF($E105=1,RANK(CJ105,CJ:CJ,1)+COUNTIF(CJ$4:CJ105,CJ105)-1,"-"),"-")</f>
        <v>-</v>
      </c>
      <c r="DQ105" s="28" t="str">
        <f>IFERROR(IF($E105=1,RANK(CK105,CK:CK,1)+COUNTIF(CK$4:CK105,CK105)-1,"-"),"-")</f>
        <v>-</v>
      </c>
      <c r="DR105" s="28" t="str">
        <f>IFERROR(IF($E105=1,RANK(CL105,CL:CL,1)+COUNTIF(CL$4:CL105,CL105)-1,"-"),"-")</f>
        <v>-</v>
      </c>
      <c r="DS105" s="28" t="str">
        <f>IFERROR(IF($E105=1,RANK(CM105,CM:CM,1)+COUNTIF(CM$4:CM105,CM105)-1,"-"),"-")</f>
        <v>-</v>
      </c>
      <c r="DT105" s="28" t="str">
        <f>IFERROR(IF($E105=1,RANK(CN105,CN:CN,1)+COUNTIF(CN$4:CN105,CN105)-1,"-"),"-")</f>
        <v>-</v>
      </c>
      <c r="EU105">
        <v>7.55</v>
      </c>
      <c r="EV105">
        <v>8.0399999999999991</v>
      </c>
      <c r="EW105">
        <v>8.4499999999999993</v>
      </c>
      <c r="EX105">
        <v>8.5399999999999991</v>
      </c>
      <c r="EY105">
        <v>8.07</v>
      </c>
      <c r="EZ105">
        <v>7.84</v>
      </c>
      <c r="FA105">
        <v>6.06</v>
      </c>
      <c r="FB105">
        <v>6.27</v>
      </c>
      <c r="FK105">
        <v>7.66</v>
      </c>
      <c r="FL105">
        <v>8.2799999999999994</v>
      </c>
      <c r="FM105">
        <v>8.52</v>
      </c>
      <c r="FN105">
        <v>8.31</v>
      </c>
      <c r="FO105">
        <v>8.0399999999999991</v>
      </c>
      <c r="FP105">
        <v>7.56</v>
      </c>
      <c r="FQ105">
        <v>5.9</v>
      </c>
      <c r="FR105">
        <v>6.13</v>
      </c>
    </row>
    <row r="106" spans="1:174" x14ac:dyDescent="0.35">
      <c r="A106" s="9">
        <f t="shared" si="21"/>
        <v>1</v>
      </c>
      <c r="B106" s="9">
        <f t="shared" si="22"/>
        <v>1</v>
      </c>
      <c r="C106" s="9">
        <f t="shared" si="29"/>
        <v>1</v>
      </c>
      <c r="D106" s="9">
        <f t="shared" si="23"/>
        <v>1</v>
      </c>
      <c r="E106" s="9">
        <f t="shared" si="24"/>
        <v>1</v>
      </c>
      <c r="F106" s="67" t="s">
        <v>73</v>
      </c>
      <c r="G106" s="68" t="s">
        <v>109</v>
      </c>
      <c r="H106" s="7">
        <v>1</v>
      </c>
      <c r="I106" s="66" t="s">
        <v>78</v>
      </c>
      <c r="J106" s="66">
        <v>444000</v>
      </c>
      <c r="K106" s="66" t="s">
        <v>195</v>
      </c>
      <c r="L106" s="66" t="s">
        <v>46</v>
      </c>
      <c r="M106" s="66" t="s">
        <v>47</v>
      </c>
      <c r="N106" s="65">
        <v>7.95</v>
      </c>
      <c r="O106" s="54">
        <v>8.7799999999999994</v>
      </c>
      <c r="P106" s="55">
        <v>9.02</v>
      </c>
      <c r="Q106" s="54">
        <v>8.19</v>
      </c>
      <c r="R106" s="54">
        <v>8.11</v>
      </c>
      <c r="S106" s="65">
        <v>7.76</v>
      </c>
      <c r="T106" s="50">
        <v>6.43</v>
      </c>
      <c r="U106" s="50">
        <v>7.54</v>
      </c>
      <c r="V106" s="30"/>
      <c r="AD106" s="65">
        <v>7.58</v>
      </c>
      <c r="AE106" s="70">
        <v>8.3699999999999992</v>
      </c>
      <c r="AF106" s="70">
        <v>8.64</v>
      </c>
      <c r="AG106" s="65">
        <v>7.94</v>
      </c>
      <c r="AH106" s="65">
        <v>7.64</v>
      </c>
      <c r="AI106" s="65">
        <v>7.42</v>
      </c>
      <c r="AJ106" s="50">
        <v>6.14</v>
      </c>
      <c r="AK106" s="50">
        <v>7.02</v>
      </c>
      <c r="AL106" s="30"/>
      <c r="AT106" s="29">
        <f t="shared" si="35"/>
        <v>0.37</v>
      </c>
      <c r="AU106" s="29">
        <f t="shared" si="35"/>
        <v>0.41</v>
      </c>
      <c r="AV106" s="29">
        <f t="shared" si="35"/>
        <v>0.38</v>
      </c>
      <c r="AW106" s="29">
        <f t="shared" si="35"/>
        <v>0.25</v>
      </c>
      <c r="AX106" s="29">
        <f t="shared" si="35"/>
        <v>0.47</v>
      </c>
      <c r="AY106" s="29">
        <f t="shared" si="35"/>
        <v>0.34</v>
      </c>
      <c r="AZ106" s="29">
        <f t="shared" si="35"/>
        <v>0.28999999999999998</v>
      </c>
      <c r="BA106" s="29">
        <f t="shared" si="35"/>
        <v>0.52</v>
      </c>
      <c r="BB106" s="30"/>
      <c r="BJ106" s="29">
        <f t="shared" si="38"/>
        <v>7.95</v>
      </c>
      <c r="BK106" s="29">
        <f t="shared" si="38"/>
        <v>8.7799999999999994</v>
      </c>
      <c r="BL106" s="29">
        <f t="shared" si="38"/>
        <v>9.02</v>
      </c>
      <c r="BM106" s="29">
        <f t="shared" si="38"/>
        <v>8.19</v>
      </c>
      <c r="BN106" s="29">
        <f t="shared" si="38"/>
        <v>8.11</v>
      </c>
      <c r="BO106" s="29">
        <f t="shared" si="26"/>
        <v>7.76</v>
      </c>
      <c r="BP106" s="29">
        <f t="shared" si="36"/>
        <v>6.43</v>
      </c>
      <c r="BQ106" s="29">
        <f t="shared" si="36"/>
        <v>7.54</v>
      </c>
      <c r="BR106" s="30"/>
      <c r="BZ106" s="29">
        <f t="shared" si="37"/>
        <v>0.37</v>
      </c>
      <c r="CA106" s="29">
        <f t="shared" si="37"/>
        <v>0.41</v>
      </c>
      <c r="CB106" s="29">
        <f t="shared" si="37"/>
        <v>0.38</v>
      </c>
      <c r="CC106" s="29">
        <f t="shared" si="37"/>
        <v>0.25</v>
      </c>
      <c r="CD106" s="29">
        <f t="shared" si="37"/>
        <v>0.47</v>
      </c>
      <c r="CE106" s="29">
        <f t="shared" si="37"/>
        <v>0.34</v>
      </c>
      <c r="CF106" s="29">
        <f t="shared" si="37"/>
        <v>0.28999999999999998</v>
      </c>
      <c r="CG106" s="29">
        <f t="shared" si="37"/>
        <v>0.52</v>
      </c>
      <c r="CH106" s="30"/>
      <c r="CP106" s="28">
        <f>IFERROR(IF($E106=1,RANK(BJ106,BJ:BJ,1)+COUNTIF(BJ$4:BJ106,BJ106)-1,"-"),"-")</f>
        <v>50</v>
      </c>
      <c r="CQ106" s="28">
        <f>IFERROR(IF($E106=1,RANK(BK106,BK:BK,1)+COUNTIF(BK$4:BK106,BK106)-1,"-"),"-")</f>
        <v>89</v>
      </c>
      <c r="CR106" s="28">
        <f>IFERROR(IF($E106=1,RANK(BL106,BL:BL,1)+COUNTIF(BL$4:BL106,BL106)-1,"-"),"-")</f>
        <v>78</v>
      </c>
      <c r="CS106" s="28">
        <f>IFERROR(IF($E106=1,RANK(BM106,BM:BM,1)+COUNTIF(BM$4:BM106,BM106)-1,"-"),"-")</f>
        <v>33</v>
      </c>
      <c r="CT106" s="28">
        <f>IFERROR(IF($E106=1,RANK(BN106,BN:BN,1)+COUNTIF(BN$4:BN106,BN106)-1,"-"),"-")</f>
        <v>53</v>
      </c>
      <c r="CU106" s="28">
        <f>IFERROR(IF($E106=1,RANK(BO106,BO:BO,1)+COUNTIF(BO$4:BO106,BO106)-1,"-"),"-")</f>
        <v>70</v>
      </c>
      <c r="CV106" s="28">
        <f>IFERROR(IF($E106=1,RANK(BP106,BP:BP,1)+COUNTIF(BP$4:BP106,BP106)-1,"-"),"-")</f>
        <v>41</v>
      </c>
      <c r="CW106" s="28">
        <f>IFERROR(IF($E106=1,RANK(BQ106,BQ:BQ,1)+COUNTIF(BQ$4:BQ106,BQ106)-1,"-"),"-")</f>
        <v>72</v>
      </c>
      <c r="CX106" s="30"/>
      <c r="DF106" s="28">
        <f>IFERROR(IF($E106=1,RANK(BZ106,BZ:BZ,1)+COUNTIF(BZ$3:BZ105,BZ106),"-"),"-")</f>
        <v>90</v>
      </c>
      <c r="DG106" s="28">
        <f>IFERROR(IF($E106=1,RANK(CA106,CA:CA,1)+COUNTIF(CA$3:CA105,CA106),"-"),"-")</f>
        <v>87</v>
      </c>
      <c r="DH106" s="28">
        <f>IFERROR(IF($E106=1,RANK(CB106,CB:CB,1)+COUNTIF(CB$3:CB105,CB106),"-"),"-")</f>
        <v>87</v>
      </c>
      <c r="DI106" s="28">
        <f>IFERROR(IF($E106=1,RANK(CC106,CC:CC,1)+COUNTIF(CC$3:CC105,CC106),"-"),"-")</f>
        <v>83</v>
      </c>
      <c r="DJ106" s="28">
        <f>IFERROR(IF($E106=1,RANK(CD106,CD:CD,1)+COUNTIF(CD$3:CD105,CD106),"-"),"-")</f>
        <v>90</v>
      </c>
      <c r="DK106" s="28">
        <f>IFERROR(IF($E106=1,RANK(CE106,CE:CE,1)+COUNTIF(CE$3:CE105,CE106),"-"),"-")</f>
        <v>79</v>
      </c>
      <c r="DL106" s="28">
        <f>IFERROR(IF($E106=1,RANK(CF106,CF:CF,1)+COUNTIF(CF$3:CF105,CF106),"-"),"-")</f>
        <v>73</v>
      </c>
      <c r="DM106" s="28">
        <f>IFERROR(IF($E106=1,RANK(CG106,CG:CG,1)+COUNTIF(CG$3:CG105,CG106),"-"),"-")</f>
        <v>84</v>
      </c>
      <c r="DN106" s="6"/>
      <c r="DO106" s="28" t="str">
        <f>IFERROR(IF($E106=1,RANK(CI106,CI:CI,1)+COUNTIF(CI$4:CI106,CI106)-1,"-"),"-")</f>
        <v>-</v>
      </c>
      <c r="DP106" s="28" t="str">
        <f>IFERROR(IF($E106=1,RANK(CJ106,CJ:CJ,1)+COUNTIF(CJ$4:CJ106,CJ106)-1,"-"),"-")</f>
        <v>-</v>
      </c>
      <c r="DQ106" s="28" t="str">
        <f>IFERROR(IF($E106=1,RANK(CK106,CK:CK,1)+COUNTIF(CK$4:CK106,CK106)-1,"-"),"-")</f>
        <v>-</v>
      </c>
      <c r="DR106" s="28" t="str">
        <f>IFERROR(IF($E106=1,RANK(CL106,CL:CL,1)+COUNTIF(CL$4:CL106,CL106)-1,"-"),"-")</f>
        <v>-</v>
      </c>
      <c r="DS106" s="28" t="str">
        <f>IFERROR(IF($E106=1,RANK(CM106,CM:CM,1)+COUNTIF(CM$4:CM106,CM106)-1,"-"),"-")</f>
        <v>-</v>
      </c>
      <c r="DT106" s="28" t="str">
        <f>IFERROR(IF($E106=1,RANK(CN106,CN:CN,1)+COUNTIF(CN$4:CN106,CN106)-1,"-"),"-")</f>
        <v>-</v>
      </c>
      <c r="EU106">
        <v>7.04</v>
      </c>
      <c r="EV106">
        <v>7.57</v>
      </c>
      <c r="EW106">
        <v>8.76</v>
      </c>
      <c r="EX106">
        <v>7.51</v>
      </c>
      <c r="EY106">
        <v>7.65</v>
      </c>
      <c r="EZ106">
        <v>7.63</v>
      </c>
      <c r="FA106">
        <v>5.64</v>
      </c>
      <c r="FB106">
        <v>6.35</v>
      </c>
      <c r="FK106" t="s">
        <v>84</v>
      </c>
      <c r="FL106" t="s">
        <v>84</v>
      </c>
      <c r="FM106" t="s">
        <v>84</v>
      </c>
      <c r="FN106" t="s">
        <v>84</v>
      </c>
      <c r="FO106" t="s">
        <v>84</v>
      </c>
      <c r="FP106" t="s">
        <v>84</v>
      </c>
      <c r="FQ106" t="s">
        <v>84</v>
      </c>
      <c r="FR106" t="s">
        <v>84</v>
      </c>
    </row>
    <row r="107" spans="1:174" x14ac:dyDescent="0.35">
      <c r="A107" s="9">
        <f t="shared" si="21"/>
        <v>1</v>
      </c>
      <c r="B107" s="9">
        <f t="shared" si="22"/>
        <v>1</v>
      </c>
      <c r="C107" s="9" t="str">
        <f t="shared" si="29"/>
        <v/>
      </c>
      <c r="D107" s="9">
        <f t="shared" si="23"/>
        <v>1</v>
      </c>
      <c r="E107" s="9">
        <f t="shared" si="24"/>
        <v>0</v>
      </c>
      <c r="F107" s="67" t="s">
        <v>73</v>
      </c>
      <c r="G107" s="68" t="s">
        <v>107</v>
      </c>
      <c r="H107" s="7" t="s">
        <v>82</v>
      </c>
      <c r="I107" s="66" t="s">
        <v>78</v>
      </c>
      <c r="J107" s="66">
        <v>281071</v>
      </c>
      <c r="K107" s="66" t="s">
        <v>196</v>
      </c>
      <c r="L107" s="66" t="s">
        <v>46</v>
      </c>
      <c r="M107" s="66" t="s">
        <v>47</v>
      </c>
      <c r="N107" s="65">
        <v>7.58</v>
      </c>
      <c r="O107" s="54">
        <v>8.41</v>
      </c>
      <c r="P107" s="54">
        <v>8.56</v>
      </c>
      <c r="Q107" s="55">
        <v>9</v>
      </c>
      <c r="R107" s="65">
        <v>7.76</v>
      </c>
      <c r="S107" s="65">
        <v>6.75</v>
      </c>
      <c r="T107" s="14">
        <v>5.28</v>
      </c>
      <c r="U107" s="50">
        <v>6.63</v>
      </c>
      <c r="V107" s="30"/>
      <c r="AD107" s="65">
        <v>7.48</v>
      </c>
      <c r="AE107" s="70">
        <v>8.2100000000000009</v>
      </c>
      <c r="AF107" s="70">
        <v>8.41</v>
      </c>
      <c r="AG107" s="70">
        <v>8.84</v>
      </c>
      <c r="AH107" s="65">
        <v>7.4</v>
      </c>
      <c r="AI107" s="65">
        <v>6.74</v>
      </c>
      <c r="AJ107" s="14">
        <v>5.66</v>
      </c>
      <c r="AK107" s="50">
        <v>6.69</v>
      </c>
      <c r="AL107" s="30"/>
      <c r="AT107" s="29">
        <f t="shared" si="35"/>
        <v>0.1</v>
      </c>
      <c r="AU107" s="29">
        <f t="shared" si="35"/>
        <v>0.2</v>
      </c>
      <c r="AV107" s="29">
        <f t="shared" si="35"/>
        <v>0.15</v>
      </c>
      <c r="AW107" s="29">
        <f t="shared" si="35"/>
        <v>0.16</v>
      </c>
      <c r="AX107" s="29">
        <f t="shared" si="35"/>
        <v>0.36</v>
      </c>
      <c r="AY107" s="29">
        <f t="shared" si="35"/>
        <v>0.01</v>
      </c>
      <c r="AZ107" s="29">
        <f t="shared" si="35"/>
        <v>-0.38</v>
      </c>
      <c r="BA107" s="29">
        <f t="shared" si="35"/>
        <v>-0.06</v>
      </c>
      <c r="BB107" s="30"/>
      <c r="BJ107" s="29" t="str">
        <f t="shared" si="38"/>
        <v>-</v>
      </c>
      <c r="BK107" s="29" t="str">
        <f t="shared" si="38"/>
        <v>-</v>
      </c>
      <c r="BL107" s="29" t="str">
        <f t="shared" si="38"/>
        <v>-</v>
      </c>
      <c r="BM107" s="29" t="str">
        <f t="shared" si="38"/>
        <v>-</v>
      </c>
      <c r="BN107" s="29" t="str">
        <f t="shared" si="38"/>
        <v>-</v>
      </c>
      <c r="BO107" s="29" t="str">
        <f t="shared" si="26"/>
        <v>-</v>
      </c>
      <c r="BP107" s="29" t="str">
        <f t="shared" si="36"/>
        <v>-</v>
      </c>
      <c r="BQ107" s="29" t="str">
        <f t="shared" si="36"/>
        <v>-</v>
      </c>
      <c r="BR107" s="30"/>
      <c r="BZ107" s="29" t="str">
        <f t="shared" si="37"/>
        <v>-</v>
      </c>
      <c r="CA107" s="29" t="str">
        <f t="shared" si="37"/>
        <v>-</v>
      </c>
      <c r="CB107" s="29" t="str">
        <f t="shared" si="37"/>
        <v>-</v>
      </c>
      <c r="CC107" s="29" t="str">
        <f t="shared" si="37"/>
        <v>-</v>
      </c>
      <c r="CD107" s="29" t="str">
        <f t="shared" si="37"/>
        <v>-</v>
      </c>
      <c r="CE107" s="29" t="str">
        <f t="shared" si="37"/>
        <v>-</v>
      </c>
      <c r="CF107" s="29" t="str">
        <f t="shared" si="37"/>
        <v>-</v>
      </c>
      <c r="CG107" s="29" t="str">
        <f t="shared" si="37"/>
        <v>-</v>
      </c>
      <c r="CH107" s="30"/>
      <c r="CP107" s="28" t="str">
        <f>IFERROR(IF($E107=1,RANK(BJ107,BJ:BJ,1)+COUNTIF(BJ$4:BJ107,BJ107)-1,"-"),"-")</f>
        <v>-</v>
      </c>
      <c r="CQ107" s="28" t="str">
        <f>IFERROR(IF($E107=1,RANK(BK107,BK:BK,1)+COUNTIF(BK$4:BK107,BK107)-1,"-"),"-")</f>
        <v>-</v>
      </c>
      <c r="CR107" s="28" t="str">
        <f>IFERROR(IF($E107=1,RANK(BL107,BL:BL,1)+COUNTIF(BL$4:BL107,BL107)-1,"-"),"-")</f>
        <v>-</v>
      </c>
      <c r="CS107" s="28" t="str">
        <f>IFERROR(IF($E107=1,RANK(BM107,BM:BM,1)+COUNTIF(BM$4:BM107,BM107)-1,"-"),"-")</f>
        <v>-</v>
      </c>
      <c r="CT107" s="28" t="str">
        <f>IFERROR(IF($E107=1,RANK(BN107,BN:BN,1)+COUNTIF(BN$4:BN107,BN107)-1,"-"),"-")</f>
        <v>-</v>
      </c>
      <c r="CU107" s="28" t="str">
        <f>IFERROR(IF($E107=1,RANK(BO107,BO:BO,1)+COUNTIF(BO$4:BO107,BO107)-1,"-"),"-")</f>
        <v>-</v>
      </c>
      <c r="CV107" s="28" t="str">
        <f>IFERROR(IF($E107=1,RANK(BP107,BP:BP,1)+COUNTIF(BP$4:BP107,BP107)-1,"-"),"-")</f>
        <v>-</v>
      </c>
      <c r="CW107" s="28" t="str">
        <f>IFERROR(IF($E107=1,RANK(BQ107,BQ:BQ,1)+COUNTIF(BQ$4:BQ107,BQ107)-1,"-"),"-")</f>
        <v>-</v>
      </c>
      <c r="CX107" s="30"/>
      <c r="DF107" s="28" t="str">
        <f>IFERROR(IF($E107=1,RANK(BZ107,BZ:BZ,1)+COUNTIF(BZ$3:BZ106,BZ107),"-"),"-")</f>
        <v>-</v>
      </c>
      <c r="DG107" s="28" t="str">
        <f>IFERROR(IF($E107=1,RANK(CA107,CA:CA,1)+COUNTIF(CA$3:CA106,CA107),"-"),"-")</f>
        <v>-</v>
      </c>
      <c r="DH107" s="28" t="str">
        <f>IFERROR(IF($E107=1,RANK(CB107,CB:CB,1)+COUNTIF(CB$3:CB106,CB107),"-"),"-")</f>
        <v>-</v>
      </c>
      <c r="DI107" s="28" t="str">
        <f>IFERROR(IF($E107=1,RANK(CC107,CC:CC,1)+COUNTIF(CC$3:CC106,CC107),"-"),"-")</f>
        <v>-</v>
      </c>
      <c r="DJ107" s="28" t="str">
        <f>IFERROR(IF($E107=1,RANK(CD107,CD:CD,1)+COUNTIF(CD$3:CD106,CD107),"-"),"-")</f>
        <v>-</v>
      </c>
      <c r="DK107" s="28" t="str">
        <f>IFERROR(IF($E107=1,RANK(CE107,CE:CE,1)+COUNTIF(CE$3:CE106,CE107),"-"),"-")</f>
        <v>-</v>
      </c>
      <c r="DL107" s="28" t="str">
        <f>IFERROR(IF($E107=1,RANK(CF107,CF:CF,1)+COUNTIF(CF$3:CF106,CF107),"-"),"-")</f>
        <v>-</v>
      </c>
      <c r="DM107" s="28" t="str">
        <f>IFERROR(IF($E107=1,RANK(CG107,CG:CG,1)+COUNTIF(CG$3:CG106,CG107),"-"),"-")</f>
        <v>-</v>
      </c>
      <c r="DN107" s="6"/>
      <c r="DO107" s="28" t="str">
        <f>IFERROR(IF($E107=1,RANK(CI107,CI:CI,1)+COUNTIF(CI$4:CI107,CI107)-1,"-"),"-")</f>
        <v>-</v>
      </c>
      <c r="DP107" s="28" t="str">
        <f>IFERROR(IF($E107=1,RANK(CJ107,CJ:CJ,1)+COUNTIF(CJ$4:CJ107,CJ107)-1,"-"),"-")</f>
        <v>-</v>
      </c>
      <c r="DQ107" s="28" t="str">
        <f>IFERROR(IF($E107=1,RANK(CK107,CK:CK,1)+COUNTIF(CK$4:CK107,CK107)-1,"-"),"-")</f>
        <v>-</v>
      </c>
      <c r="DR107" s="28" t="str">
        <f>IFERROR(IF($E107=1,RANK(CL107,CL:CL,1)+COUNTIF(CL$4:CL107,CL107)-1,"-"),"-")</f>
        <v>-</v>
      </c>
      <c r="DS107" s="28" t="str">
        <f>IFERROR(IF($E107=1,RANK(CM107,CM:CM,1)+COUNTIF(CM$4:CM107,CM107)-1,"-"),"-")</f>
        <v>-</v>
      </c>
      <c r="DT107" s="28" t="str">
        <f>IFERROR(IF($E107=1,RANK(CN107,CN:CN,1)+COUNTIF(CN$4:CN107,CN107)-1,"-"),"-")</f>
        <v>-</v>
      </c>
      <c r="EU107">
        <v>7.75</v>
      </c>
      <c r="EV107">
        <v>8.23</v>
      </c>
      <c r="EW107">
        <v>8.8800000000000008</v>
      </c>
      <c r="EX107">
        <v>8.43</v>
      </c>
      <c r="EY107">
        <v>8.02</v>
      </c>
      <c r="EZ107">
        <v>7.88</v>
      </c>
      <c r="FA107">
        <v>6.94</v>
      </c>
      <c r="FB107">
        <v>6.9</v>
      </c>
      <c r="FK107">
        <v>7.92</v>
      </c>
      <c r="FL107">
        <v>8.01</v>
      </c>
      <c r="FM107">
        <v>8.7200000000000006</v>
      </c>
      <c r="FN107">
        <v>8.23</v>
      </c>
      <c r="FO107">
        <v>7.46</v>
      </c>
      <c r="FP107">
        <v>7.32</v>
      </c>
      <c r="FQ107">
        <v>6.6</v>
      </c>
      <c r="FR107">
        <v>6.15</v>
      </c>
    </row>
    <row r="108" spans="1:174" x14ac:dyDescent="0.35">
      <c r="A108" s="9">
        <f t="shared" si="21"/>
        <v>1</v>
      </c>
      <c r="B108" s="9">
        <f t="shared" si="22"/>
        <v>1</v>
      </c>
      <c r="C108" s="9" t="str">
        <f t="shared" si="29"/>
        <v/>
      </c>
      <c r="D108" s="9">
        <f t="shared" si="23"/>
        <v>1</v>
      </c>
      <c r="E108" s="9">
        <f t="shared" si="24"/>
        <v>0</v>
      </c>
      <c r="F108" s="67" t="s">
        <v>73</v>
      </c>
      <c r="G108" s="68" t="s">
        <v>109</v>
      </c>
      <c r="H108" s="7" t="s">
        <v>82</v>
      </c>
      <c r="I108" s="66" t="s">
        <v>78</v>
      </c>
      <c r="J108" s="66">
        <v>444877</v>
      </c>
      <c r="K108" s="66" t="s">
        <v>197</v>
      </c>
      <c r="L108" s="66" t="s">
        <v>46</v>
      </c>
      <c r="M108" s="66" t="s">
        <v>47</v>
      </c>
      <c r="N108" s="65">
        <v>7.75</v>
      </c>
      <c r="O108" s="54">
        <v>8.9</v>
      </c>
      <c r="P108" s="54">
        <v>8.25</v>
      </c>
      <c r="Q108" s="54">
        <v>8.51</v>
      </c>
      <c r="R108" s="54">
        <v>8.06</v>
      </c>
      <c r="S108" s="65">
        <v>7.54</v>
      </c>
      <c r="T108" s="14">
        <v>5.76</v>
      </c>
      <c r="U108" s="50">
        <v>6.83</v>
      </c>
      <c r="V108" s="30"/>
      <c r="AD108" s="65">
        <v>7.48</v>
      </c>
      <c r="AE108" s="70">
        <v>8.4</v>
      </c>
      <c r="AF108" s="65">
        <v>7.86</v>
      </c>
      <c r="AG108" s="70">
        <v>8.2200000000000006</v>
      </c>
      <c r="AH108" s="65">
        <v>7.82</v>
      </c>
      <c r="AI108" s="65">
        <v>7.25</v>
      </c>
      <c r="AJ108" s="14">
        <v>5.77</v>
      </c>
      <c r="AK108" s="50">
        <v>6.35</v>
      </c>
      <c r="AL108" s="30"/>
      <c r="AT108" s="29">
        <f t="shared" si="35"/>
        <v>0.27</v>
      </c>
      <c r="AU108" s="29">
        <f t="shared" si="35"/>
        <v>0.5</v>
      </c>
      <c r="AV108" s="29">
        <f t="shared" si="35"/>
        <v>0.39</v>
      </c>
      <c r="AW108" s="29">
        <f t="shared" si="35"/>
        <v>0.28999999999999998</v>
      </c>
      <c r="AX108" s="29">
        <f t="shared" si="35"/>
        <v>0.24</v>
      </c>
      <c r="AY108" s="29">
        <f t="shared" si="35"/>
        <v>0.28999999999999998</v>
      </c>
      <c r="AZ108" s="29">
        <f t="shared" si="35"/>
        <v>-0.01</v>
      </c>
      <c r="BA108" s="29">
        <f t="shared" si="35"/>
        <v>0.48</v>
      </c>
      <c r="BB108" s="30"/>
      <c r="BJ108" s="29" t="str">
        <f t="shared" si="38"/>
        <v>-</v>
      </c>
      <c r="BK108" s="29" t="str">
        <f t="shared" si="38"/>
        <v>-</v>
      </c>
      <c r="BL108" s="29" t="str">
        <f t="shared" si="38"/>
        <v>-</v>
      </c>
      <c r="BM108" s="29" t="str">
        <f t="shared" si="38"/>
        <v>-</v>
      </c>
      <c r="BN108" s="29" t="str">
        <f t="shared" si="38"/>
        <v>-</v>
      </c>
      <c r="BO108" s="29" t="str">
        <f t="shared" si="26"/>
        <v>-</v>
      </c>
      <c r="BP108" s="29" t="str">
        <f t="shared" si="36"/>
        <v>-</v>
      </c>
      <c r="BQ108" s="29" t="str">
        <f t="shared" si="36"/>
        <v>-</v>
      </c>
      <c r="BR108" s="30"/>
      <c r="BZ108" s="29" t="str">
        <f t="shared" si="37"/>
        <v>-</v>
      </c>
      <c r="CA108" s="29" t="str">
        <f t="shared" si="37"/>
        <v>-</v>
      </c>
      <c r="CB108" s="29" t="str">
        <f t="shared" si="37"/>
        <v>-</v>
      </c>
      <c r="CC108" s="29" t="str">
        <f t="shared" si="37"/>
        <v>-</v>
      </c>
      <c r="CD108" s="29" t="str">
        <f t="shared" si="37"/>
        <v>-</v>
      </c>
      <c r="CE108" s="29" t="str">
        <f t="shared" si="37"/>
        <v>-</v>
      </c>
      <c r="CF108" s="29" t="str">
        <f t="shared" si="37"/>
        <v>-</v>
      </c>
      <c r="CG108" s="29" t="str">
        <f t="shared" si="37"/>
        <v>-</v>
      </c>
      <c r="CH108" s="30"/>
      <c r="CP108" s="28" t="str">
        <f>IFERROR(IF($E108=1,RANK(BJ108,BJ:BJ,1)+COUNTIF(BJ$4:BJ108,BJ108)-1,"-"),"-")</f>
        <v>-</v>
      </c>
      <c r="CQ108" s="28" t="str">
        <f>IFERROR(IF($E108=1,RANK(BK108,BK:BK,1)+COUNTIF(BK$4:BK108,BK108)-1,"-"),"-")</f>
        <v>-</v>
      </c>
      <c r="CR108" s="28" t="str">
        <f>IFERROR(IF($E108=1,RANK(BL108,BL:BL,1)+COUNTIF(BL$4:BL108,BL108)-1,"-"),"-")</f>
        <v>-</v>
      </c>
      <c r="CS108" s="28" t="str">
        <f>IFERROR(IF($E108=1,RANK(BM108,BM:BM,1)+COUNTIF(BM$4:BM108,BM108)-1,"-"),"-")</f>
        <v>-</v>
      </c>
      <c r="CT108" s="28" t="str">
        <f>IFERROR(IF($E108=1,RANK(BN108,BN:BN,1)+COUNTIF(BN$4:BN108,BN108)-1,"-"),"-")</f>
        <v>-</v>
      </c>
      <c r="CU108" s="28" t="str">
        <f>IFERROR(IF($E108=1,RANK(BO108,BO:BO,1)+COUNTIF(BO$4:BO108,BO108)-1,"-"),"-")</f>
        <v>-</v>
      </c>
      <c r="CV108" s="28" t="str">
        <f>IFERROR(IF($E108=1,RANK(BP108,BP:BP,1)+COUNTIF(BP$4:BP108,BP108)-1,"-"),"-")</f>
        <v>-</v>
      </c>
      <c r="CW108" s="28" t="str">
        <f>IFERROR(IF($E108=1,RANK(BQ108,BQ:BQ,1)+COUNTIF(BQ$4:BQ108,BQ108)-1,"-"),"-")</f>
        <v>-</v>
      </c>
      <c r="CX108" s="30"/>
      <c r="DF108" s="28" t="str">
        <f>IFERROR(IF($E108=1,RANK(BZ108,BZ:BZ,1)+COUNTIF(BZ$3:BZ107,BZ108),"-"),"-")</f>
        <v>-</v>
      </c>
      <c r="DG108" s="28" t="str">
        <f>IFERROR(IF($E108=1,RANK(CA108,CA:CA,1)+COUNTIF(CA$3:CA107,CA108),"-"),"-")</f>
        <v>-</v>
      </c>
      <c r="DH108" s="28" t="str">
        <f>IFERROR(IF($E108=1,RANK(CB108,CB:CB,1)+COUNTIF(CB$3:CB107,CB108),"-"),"-")</f>
        <v>-</v>
      </c>
      <c r="DI108" s="28" t="str">
        <f>IFERROR(IF($E108=1,RANK(CC108,CC:CC,1)+COUNTIF(CC$3:CC107,CC108),"-"),"-")</f>
        <v>-</v>
      </c>
      <c r="DJ108" s="28" t="str">
        <f>IFERROR(IF($E108=1,RANK(CD108,CD:CD,1)+COUNTIF(CD$3:CD107,CD108),"-"),"-")</f>
        <v>-</v>
      </c>
      <c r="DK108" s="28" t="str">
        <f>IFERROR(IF($E108=1,RANK(CE108,CE:CE,1)+COUNTIF(CE$3:CE107,CE108),"-"),"-")</f>
        <v>-</v>
      </c>
      <c r="DL108" s="28" t="str">
        <f>IFERROR(IF($E108=1,RANK(CF108,CF:CF,1)+COUNTIF(CF$3:CF107,CF108),"-"),"-")</f>
        <v>-</v>
      </c>
      <c r="DM108" s="28" t="str">
        <f>IFERROR(IF($E108=1,RANK(CG108,CG:CG,1)+COUNTIF(CG$3:CG107,CG108),"-"),"-")</f>
        <v>-</v>
      </c>
      <c r="DN108" s="6"/>
      <c r="DO108" s="28" t="str">
        <f>IFERROR(IF($E108=1,RANK(CI108,CI:CI,1)+COUNTIF(CI$4:CI108,CI108)-1,"-"),"-")</f>
        <v>-</v>
      </c>
      <c r="DP108" s="28" t="str">
        <f>IFERROR(IF($E108=1,RANK(CJ108,CJ:CJ,1)+COUNTIF(CJ$4:CJ108,CJ108)-1,"-"),"-")</f>
        <v>-</v>
      </c>
      <c r="DQ108" s="28" t="str">
        <f>IFERROR(IF($E108=1,RANK(CK108,CK:CK,1)+COUNTIF(CK$4:CK108,CK108)-1,"-"),"-")</f>
        <v>-</v>
      </c>
      <c r="DR108" s="28" t="str">
        <f>IFERROR(IF($E108=1,RANK(CL108,CL:CL,1)+COUNTIF(CL$4:CL108,CL108)-1,"-"),"-")</f>
        <v>-</v>
      </c>
      <c r="DS108" s="28" t="str">
        <f>IFERROR(IF($E108=1,RANK(CM108,CM:CM,1)+COUNTIF(CM$4:CM108,CM108)-1,"-"),"-")</f>
        <v>-</v>
      </c>
      <c r="DT108" s="28" t="str">
        <f>IFERROR(IF($E108=1,RANK(CN108,CN:CN,1)+COUNTIF(CN$4:CN108,CN108)-1,"-"),"-")</f>
        <v>-</v>
      </c>
      <c r="EU108">
        <v>7.86</v>
      </c>
      <c r="EV108">
        <v>7.4</v>
      </c>
      <c r="EW108">
        <v>8.5</v>
      </c>
      <c r="EX108">
        <v>8.11</v>
      </c>
      <c r="EY108">
        <v>7.99</v>
      </c>
      <c r="EZ108">
        <v>7.32</v>
      </c>
      <c r="FA108">
        <v>7.11</v>
      </c>
      <c r="FB108">
        <v>7.1</v>
      </c>
      <c r="FK108">
        <v>7.87</v>
      </c>
      <c r="FL108">
        <v>8.08</v>
      </c>
      <c r="FM108">
        <v>8.67</v>
      </c>
      <c r="FN108">
        <v>8.1199999999999992</v>
      </c>
      <c r="FO108">
        <v>7.34</v>
      </c>
      <c r="FP108">
        <v>7.06</v>
      </c>
      <c r="FQ108">
        <v>7</v>
      </c>
      <c r="FR108">
        <v>6.68</v>
      </c>
    </row>
    <row r="109" spans="1:174" x14ac:dyDescent="0.35">
      <c r="A109" s="9">
        <f t="shared" si="21"/>
        <v>1</v>
      </c>
      <c r="B109" s="9">
        <f t="shared" si="22"/>
        <v>1</v>
      </c>
      <c r="C109" s="9" t="str">
        <f t="shared" si="29"/>
        <v/>
      </c>
      <c r="D109" s="9">
        <f t="shared" si="23"/>
        <v>1</v>
      </c>
      <c r="E109" s="9">
        <f t="shared" si="24"/>
        <v>0</v>
      </c>
      <c r="F109" s="67" t="s">
        <v>73</v>
      </c>
      <c r="G109" s="68" t="s">
        <v>105</v>
      </c>
      <c r="H109" s="7" t="s">
        <v>82</v>
      </c>
      <c r="I109" s="66" t="s">
        <v>78</v>
      </c>
      <c r="J109" s="66">
        <v>276691</v>
      </c>
      <c r="K109" s="66" t="s">
        <v>198</v>
      </c>
      <c r="L109" s="66" t="s">
        <v>46</v>
      </c>
      <c r="M109" s="66" t="s">
        <v>47</v>
      </c>
      <c r="N109" s="65">
        <v>7.09</v>
      </c>
      <c r="O109" s="65">
        <v>7.97</v>
      </c>
      <c r="P109" s="54">
        <v>8.44</v>
      </c>
      <c r="Q109" s="65">
        <v>7.83</v>
      </c>
      <c r="R109" s="65">
        <v>7.28</v>
      </c>
      <c r="S109" s="65">
        <v>6.88</v>
      </c>
      <c r="T109" s="14">
        <v>4.97</v>
      </c>
      <c r="U109" s="50">
        <v>6.26</v>
      </c>
      <c r="V109" s="30"/>
      <c r="AD109" s="65">
        <v>7.21</v>
      </c>
      <c r="AE109" s="70">
        <v>8.3000000000000007</v>
      </c>
      <c r="AF109" s="70">
        <v>8.7799999999999994</v>
      </c>
      <c r="AG109" s="65">
        <v>7.67</v>
      </c>
      <c r="AH109" s="65">
        <v>7.22</v>
      </c>
      <c r="AI109" s="65">
        <v>7.46</v>
      </c>
      <c r="AJ109" s="14">
        <v>4.83</v>
      </c>
      <c r="AK109" s="50">
        <v>6.28</v>
      </c>
      <c r="AL109" s="30"/>
      <c r="AT109" s="29">
        <f t="shared" si="35"/>
        <v>-0.12</v>
      </c>
      <c r="AU109" s="29">
        <f t="shared" si="35"/>
        <v>-0.33</v>
      </c>
      <c r="AV109" s="29">
        <f t="shared" si="35"/>
        <v>-0.34</v>
      </c>
      <c r="AW109" s="29">
        <f t="shared" si="35"/>
        <v>0.16</v>
      </c>
      <c r="AX109" s="29">
        <f t="shared" si="35"/>
        <v>0.06</v>
      </c>
      <c r="AY109" s="29">
        <f t="shared" si="35"/>
        <v>-0.57999999999999996</v>
      </c>
      <c r="AZ109" s="29">
        <f t="shared" si="35"/>
        <v>0.14000000000000001</v>
      </c>
      <c r="BA109" s="29">
        <f t="shared" si="35"/>
        <v>-0.02</v>
      </c>
      <c r="BB109" s="30"/>
      <c r="BJ109" s="29" t="str">
        <f t="shared" si="38"/>
        <v>-</v>
      </c>
      <c r="BK109" s="29" t="str">
        <f t="shared" si="38"/>
        <v>-</v>
      </c>
      <c r="BL109" s="29" t="str">
        <f t="shared" si="38"/>
        <v>-</v>
      </c>
      <c r="BM109" s="29" t="str">
        <f t="shared" si="38"/>
        <v>-</v>
      </c>
      <c r="BN109" s="29" t="str">
        <f t="shared" si="38"/>
        <v>-</v>
      </c>
      <c r="BO109" s="29" t="str">
        <f t="shared" si="26"/>
        <v>-</v>
      </c>
      <c r="BP109" s="29" t="str">
        <f t="shared" si="36"/>
        <v>-</v>
      </c>
      <c r="BQ109" s="29" t="str">
        <f t="shared" si="36"/>
        <v>-</v>
      </c>
      <c r="BR109" s="30"/>
      <c r="BZ109" s="29" t="str">
        <f t="shared" si="37"/>
        <v>-</v>
      </c>
      <c r="CA109" s="29" t="str">
        <f t="shared" si="37"/>
        <v>-</v>
      </c>
      <c r="CB109" s="29" t="str">
        <f t="shared" si="37"/>
        <v>-</v>
      </c>
      <c r="CC109" s="29" t="str">
        <f t="shared" si="37"/>
        <v>-</v>
      </c>
      <c r="CD109" s="29" t="str">
        <f t="shared" si="37"/>
        <v>-</v>
      </c>
      <c r="CE109" s="29" t="str">
        <f t="shared" si="37"/>
        <v>-</v>
      </c>
      <c r="CF109" s="29" t="str">
        <f t="shared" si="37"/>
        <v>-</v>
      </c>
      <c r="CG109" s="29" t="str">
        <f t="shared" si="37"/>
        <v>-</v>
      </c>
      <c r="CH109" s="30"/>
      <c r="CP109" s="28" t="str">
        <f>IFERROR(IF($E109=1,RANK(BJ109,BJ:BJ,1)+COUNTIF(BJ$4:BJ109,BJ109)-1,"-"),"-")</f>
        <v>-</v>
      </c>
      <c r="CQ109" s="28" t="str">
        <f>IFERROR(IF($E109=1,RANK(BK109,BK:BK,1)+COUNTIF(BK$4:BK109,BK109)-1,"-"),"-")</f>
        <v>-</v>
      </c>
      <c r="CR109" s="28" t="str">
        <f>IFERROR(IF($E109=1,RANK(BL109,BL:BL,1)+COUNTIF(BL$4:BL109,BL109)-1,"-"),"-")</f>
        <v>-</v>
      </c>
      <c r="CS109" s="28" t="str">
        <f>IFERROR(IF($E109=1,RANK(BM109,BM:BM,1)+COUNTIF(BM$4:BM109,BM109)-1,"-"),"-")</f>
        <v>-</v>
      </c>
      <c r="CT109" s="28" t="str">
        <f>IFERROR(IF($E109=1,RANK(BN109,BN:BN,1)+COUNTIF(BN$4:BN109,BN109)-1,"-"),"-")</f>
        <v>-</v>
      </c>
      <c r="CU109" s="28" t="str">
        <f>IFERROR(IF($E109=1,RANK(BO109,BO:BO,1)+COUNTIF(BO$4:BO109,BO109)-1,"-"),"-")</f>
        <v>-</v>
      </c>
      <c r="CV109" s="28" t="str">
        <f>IFERROR(IF($E109=1,RANK(BP109,BP:BP,1)+COUNTIF(BP$4:BP109,BP109)-1,"-"),"-")</f>
        <v>-</v>
      </c>
      <c r="CW109" s="28" t="str">
        <f>IFERROR(IF($E109=1,RANK(BQ109,BQ:BQ,1)+COUNTIF(BQ$4:BQ109,BQ109)-1,"-"),"-")</f>
        <v>-</v>
      </c>
      <c r="CX109" s="30"/>
      <c r="DF109" s="28" t="str">
        <f>IFERROR(IF($E109=1,RANK(BZ109,BZ:BZ,1)+COUNTIF(BZ$3:BZ108,BZ109),"-"),"-")</f>
        <v>-</v>
      </c>
      <c r="DG109" s="28" t="str">
        <f>IFERROR(IF($E109=1,RANK(CA109,CA:CA,1)+COUNTIF(CA$3:CA108,CA109),"-"),"-")</f>
        <v>-</v>
      </c>
      <c r="DH109" s="28" t="str">
        <f>IFERROR(IF($E109=1,RANK(CB109,CB:CB,1)+COUNTIF(CB$3:CB108,CB109),"-"),"-")</f>
        <v>-</v>
      </c>
      <c r="DI109" s="28" t="str">
        <f>IFERROR(IF($E109=1,RANK(CC109,CC:CC,1)+COUNTIF(CC$3:CC108,CC109),"-"),"-")</f>
        <v>-</v>
      </c>
      <c r="DJ109" s="28" t="str">
        <f>IFERROR(IF($E109=1,RANK(CD109,CD:CD,1)+COUNTIF(CD$3:CD108,CD109),"-"),"-")</f>
        <v>-</v>
      </c>
      <c r="DK109" s="28" t="str">
        <f>IFERROR(IF($E109=1,RANK(CE109,CE:CE,1)+COUNTIF(CE$3:CE108,CE109),"-"),"-")</f>
        <v>-</v>
      </c>
      <c r="DL109" s="28" t="str">
        <f>IFERROR(IF($E109=1,RANK(CF109,CF:CF,1)+COUNTIF(CF$3:CF108,CF109),"-"),"-")</f>
        <v>-</v>
      </c>
      <c r="DM109" s="28" t="str">
        <f>IFERROR(IF($E109=1,RANK(CG109,CG:CG,1)+COUNTIF(CG$3:CG108,CG109),"-"),"-")</f>
        <v>-</v>
      </c>
      <c r="DN109" s="6"/>
      <c r="DO109" s="28" t="str">
        <f>IFERROR(IF($E109=1,RANK(CI109,CI:CI,1)+COUNTIF(CI$4:CI109,CI109)-1,"-"),"-")</f>
        <v>-</v>
      </c>
      <c r="DP109" s="28" t="str">
        <f>IFERROR(IF($E109=1,RANK(CJ109,CJ:CJ,1)+COUNTIF(CJ$4:CJ109,CJ109)-1,"-"),"-")</f>
        <v>-</v>
      </c>
      <c r="DQ109" s="28" t="str">
        <f>IFERROR(IF($E109=1,RANK(CK109,CK:CK,1)+COUNTIF(CK$4:CK109,CK109)-1,"-"),"-")</f>
        <v>-</v>
      </c>
      <c r="DR109" s="28" t="str">
        <f>IFERROR(IF($E109=1,RANK(CL109,CL:CL,1)+COUNTIF(CL$4:CL109,CL109)-1,"-"),"-")</f>
        <v>-</v>
      </c>
      <c r="DS109" s="28" t="str">
        <f>IFERROR(IF($E109=1,RANK(CM109,CM:CM,1)+COUNTIF(CM$4:CM109,CM109)-1,"-"),"-")</f>
        <v>-</v>
      </c>
      <c r="DT109" s="28" t="str">
        <f>IFERROR(IF($E109=1,RANK(CN109,CN:CN,1)+COUNTIF(CN$4:CN109,CN109)-1,"-"),"-")</f>
        <v>-</v>
      </c>
      <c r="EU109">
        <v>7.45</v>
      </c>
      <c r="EV109">
        <v>8.19</v>
      </c>
      <c r="EW109">
        <v>8.73</v>
      </c>
      <c r="EX109">
        <v>9.2200000000000006</v>
      </c>
      <c r="EY109">
        <v>8.36</v>
      </c>
      <c r="EZ109">
        <v>7.1</v>
      </c>
      <c r="FA109">
        <v>6.72</v>
      </c>
      <c r="FB109">
        <v>6.75</v>
      </c>
      <c r="FK109">
        <v>8.14</v>
      </c>
      <c r="FL109">
        <v>8.57</v>
      </c>
      <c r="FM109">
        <v>8.91</v>
      </c>
      <c r="FN109">
        <v>9.5</v>
      </c>
      <c r="FO109">
        <v>7.61</v>
      </c>
      <c r="FP109">
        <v>7.4</v>
      </c>
      <c r="FQ109">
        <v>6.27</v>
      </c>
      <c r="FR109">
        <v>7.44</v>
      </c>
    </row>
    <row r="110" spans="1:174" x14ac:dyDescent="0.35">
      <c r="A110" s="9">
        <f t="shared" si="21"/>
        <v>1</v>
      </c>
      <c r="B110" s="9">
        <f t="shared" si="22"/>
        <v>1</v>
      </c>
      <c r="C110" s="9" t="str">
        <f t="shared" si="29"/>
        <v/>
      </c>
      <c r="D110" s="9">
        <f t="shared" si="23"/>
        <v>1</v>
      </c>
      <c r="E110" s="9">
        <f t="shared" si="24"/>
        <v>0</v>
      </c>
      <c r="F110" s="67" t="s">
        <v>73</v>
      </c>
      <c r="G110" s="68" t="s">
        <v>105</v>
      </c>
      <c r="H110" s="7" t="s">
        <v>82</v>
      </c>
      <c r="I110" s="66" t="s">
        <v>78</v>
      </c>
      <c r="J110" s="66">
        <v>276006</v>
      </c>
      <c r="K110" s="66" t="s">
        <v>199</v>
      </c>
      <c r="L110" s="66" t="s">
        <v>46</v>
      </c>
      <c r="M110" s="66" t="s">
        <v>47</v>
      </c>
      <c r="N110" s="65">
        <v>6.87</v>
      </c>
      <c r="O110" s="65">
        <v>7.5</v>
      </c>
      <c r="P110" s="54">
        <v>8.0399999999999991</v>
      </c>
      <c r="Q110" s="65">
        <v>7.12</v>
      </c>
      <c r="R110" s="65">
        <v>6.96</v>
      </c>
      <c r="S110" s="65">
        <v>7.16</v>
      </c>
      <c r="T110" s="14">
        <v>5.38</v>
      </c>
      <c r="U110" s="14">
        <v>5.78</v>
      </c>
      <c r="V110" s="30"/>
      <c r="AD110" s="60" t="s">
        <v>84</v>
      </c>
      <c r="AE110" s="60" t="s">
        <v>84</v>
      </c>
      <c r="AF110" s="60" t="s">
        <v>84</v>
      </c>
      <c r="AG110" s="60" t="s">
        <v>84</v>
      </c>
      <c r="AH110" s="60" t="s">
        <v>84</v>
      </c>
      <c r="AI110" s="60" t="s">
        <v>84</v>
      </c>
      <c r="AJ110" s="27" t="s">
        <v>84</v>
      </c>
      <c r="AK110" s="27" t="s">
        <v>84</v>
      </c>
      <c r="AL110" s="30"/>
      <c r="AT110" s="29" t="str">
        <f t="shared" si="35"/>
        <v>-</v>
      </c>
      <c r="AU110" s="29" t="str">
        <f t="shared" si="35"/>
        <v>-</v>
      </c>
      <c r="AV110" s="29" t="str">
        <f t="shared" si="35"/>
        <v>-</v>
      </c>
      <c r="AW110" s="29" t="str">
        <f t="shared" si="35"/>
        <v>-</v>
      </c>
      <c r="AX110" s="29" t="str">
        <f t="shared" si="35"/>
        <v>-</v>
      </c>
      <c r="AY110" s="29" t="str">
        <f t="shared" si="35"/>
        <v>-</v>
      </c>
      <c r="AZ110" s="29" t="str">
        <f t="shared" si="35"/>
        <v>-</v>
      </c>
      <c r="BA110" s="29" t="str">
        <f t="shared" si="35"/>
        <v>-</v>
      </c>
      <c r="BB110" s="30"/>
      <c r="BJ110" s="29" t="str">
        <f t="shared" si="38"/>
        <v>-</v>
      </c>
      <c r="BK110" s="29" t="str">
        <f t="shared" si="38"/>
        <v>-</v>
      </c>
      <c r="BL110" s="29" t="str">
        <f t="shared" si="38"/>
        <v>-</v>
      </c>
      <c r="BM110" s="29" t="str">
        <f t="shared" si="38"/>
        <v>-</v>
      </c>
      <c r="BN110" s="29" t="str">
        <f t="shared" si="38"/>
        <v>-</v>
      </c>
      <c r="BO110" s="29" t="str">
        <f t="shared" si="26"/>
        <v>-</v>
      </c>
      <c r="BP110" s="29" t="str">
        <f t="shared" si="36"/>
        <v>-</v>
      </c>
      <c r="BQ110" s="29" t="str">
        <f t="shared" si="36"/>
        <v>-</v>
      </c>
      <c r="BR110" s="30"/>
      <c r="BZ110" s="29" t="str">
        <f t="shared" si="37"/>
        <v>-</v>
      </c>
      <c r="CA110" s="29" t="str">
        <f t="shared" si="37"/>
        <v>-</v>
      </c>
      <c r="CB110" s="29" t="str">
        <f t="shared" si="37"/>
        <v>-</v>
      </c>
      <c r="CC110" s="29" t="str">
        <f t="shared" si="37"/>
        <v>-</v>
      </c>
      <c r="CD110" s="29" t="str">
        <f t="shared" si="37"/>
        <v>-</v>
      </c>
      <c r="CE110" s="29" t="str">
        <f t="shared" si="37"/>
        <v>-</v>
      </c>
      <c r="CF110" s="29" t="str">
        <f t="shared" si="37"/>
        <v>-</v>
      </c>
      <c r="CG110" s="29" t="str">
        <f t="shared" si="37"/>
        <v>-</v>
      </c>
      <c r="CH110" s="30"/>
      <c r="CP110" s="28" t="str">
        <f>IFERROR(IF($E110=1,RANK(BJ110,BJ:BJ,1)+COUNTIF(BJ$4:BJ110,BJ110)-1,"-"),"-")</f>
        <v>-</v>
      </c>
      <c r="CQ110" s="28" t="str">
        <f>IFERROR(IF($E110=1,RANK(BK110,BK:BK,1)+COUNTIF(BK$4:BK110,BK110)-1,"-"),"-")</f>
        <v>-</v>
      </c>
      <c r="CR110" s="28" t="str">
        <f>IFERROR(IF($E110=1,RANK(BL110,BL:BL,1)+COUNTIF(BL$4:BL110,BL110)-1,"-"),"-")</f>
        <v>-</v>
      </c>
      <c r="CS110" s="28" t="str">
        <f>IFERROR(IF($E110=1,RANK(BM110,BM:BM,1)+COUNTIF(BM$4:BM110,BM110)-1,"-"),"-")</f>
        <v>-</v>
      </c>
      <c r="CT110" s="28" t="str">
        <f>IFERROR(IF($E110=1,RANK(BN110,BN:BN,1)+COUNTIF(BN$4:BN110,BN110)-1,"-"),"-")</f>
        <v>-</v>
      </c>
      <c r="CU110" s="28" t="str">
        <f>IFERROR(IF($E110=1,RANK(BO110,BO:BO,1)+COUNTIF(BO$4:BO110,BO110)-1,"-"),"-")</f>
        <v>-</v>
      </c>
      <c r="CV110" s="28" t="str">
        <f>IFERROR(IF($E110=1,RANK(BP110,BP:BP,1)+COUNTIF(BP$4:BP110,BP110)-1,"-"),"-")</f>
        <v>-</v>
      </c>
      <c r="CW110" s="28" t="str">
        <f>IFERROR(IF($E110=1,RANK(BQ110,BQ:BQ,1)+COUNTIF(BQ$4:BQ110,BQ110)-1,"-"),"-")</f>
        <v>-</v>
      </c>
      <c r="CX110" s="30"/>
      <c r="DF110" s="28" t="str">
        <f>IFERROR(IF($E110=1,RANK(BZ110,BZ:BZ,1)+COUNTIF(BZ$3:BZ109,BZ110),"-"),"-")</f>
        <v>-</v>
      </c>
      <c r="DG110" s="28" t="str">
        <f>IFERROR(IF($E110=1,RANK(CA110,CA:CA,1)+COUNTIF(CA$3:CA109,CA110),"-"),"-")</f>
        <v>-</v>
      </c>
      <c r="DH110" s="28" t="str">
        <f>IFERROR(IF($E110=1,RANK(CB110,CB:CB,1)+COUNTIF(CB$3:CB109,CB110),"-"),"-")</f>
        <v>-</v>
      </c>
      <c r="DI110" s="28" t="str">
        <f>IFERROR(IF($E110=1,RANK(CC110,CC:CC,1)+COUNTIF(CC$3:CC109,CC110),"-"),"-")</f>
        <v>-</v>
      </c>
      <c r="DJ110" s="28" t="str">
        <f>IFERROR(IF($E110=1,RANK(CD110,CD:CD,1)+COUNTIF(CD$3:CD109,CD110),"-"),"-")</f>
        <v>-</v>
      </c>
      <c r="DK110" s="28" t="str">
        <f>IFERROR(IF($E110=1,RANK(CE110,CE:CE,1)+COUNTIF(CE$3:CE109,CE110),"-"),"-")</f>
        <v>-</v>
      </c>
      <c r="DL110" s="28" t="str">
        <f>IFERROR(IF($E110=1,RANK(CF110,CF:CF,1)+COUNTIF(CF$3:CF109,CF110),"-"),"-")</f>
        <v>-</v>
      </c>
      <c r="DM110" s="28" t="str">
        <f>IFERROR(IF($E110=1,RANK(CG110,CG:CG,1)+COUNTIF(CG$3:CG109,CG110),"-"),"-")</f>
        <v>-</v>
      </c>
      <c r="DN110" s="6"/>
      <c r="DO110" s="28" t="str">
        <f>IFERROR(IF($E110=1,RANK(CI110,CI:CI,1)+COUNTIF(CI$4:CI110,CI110)-1,"-"),"-")</f>
        <v>-</v>
      </c>
      <c r="DP110" s="28" t="str">
        <f>IFERROR(IF($E110=1,RANK(CJ110,CJ:CJ,1)+COUNTIF(CJ$4:CJ110,CJ110)-1,"-"),"-")</f>
        <v>-</v>
      </c>
      <c r="DQ110" s="28" t="str">
        <f>IFERROR(IF($E110=1,RANK(CK110,CK:CK,1)+COUNTIF(CK$4:CK110,CK110)-1,"-"),"-")</f>
        <v>-</v>
      </c>
      <c r="DR110" s="28" t="str">
        <f>IFERROR(IF($E110=1,RANK(CL110,CL:CL,1)+COUNTIF(CL$4:CL110,CL110)-1,"-"),"-")</f>
        <v>-</v>
      </c>
      <c r="DS110" s="28" t="str">
        <f>IFERROR(IF($E110=1,RANK(CM110,CM:CM,1)+COUNTIF(CM$4:CM110,CM110)-1,"-"),"-")</f>
        <v>-</v>
      </c>
      <c r="DT110" s="28" t="str">
        <f>IFERROR(IF($E110=1,RANK(CN110,CN:CN,1)+COUNTIF(CN$4:CN110,CN110)-1,"-"),"-")</f>
        <v>-</v>
      </c>
      <c r="EU110">
        <v>7.69</v>
      </c>
      <c r="EV110">
        <v>7.81</v>
      </c>
      <c r="EW110">
        <v>8.3000000000000007</v>
      </c>
      <c r="EX110">
        <v>7.93</v>
      </c>
      <c r="EY110">
        <v>7.57</v>
      </c>
      <c r="EZ110">
        <v>7.36</v>
      </c>
      <c r="FA110">
        <v>5.88</v>
      </c>
      <c r="FB110">
        <v>6.53</v>
      </c>
      <c r="FK110">
        <v>7.72</v>
      </c>
      <c r="FL110">
        <v>7.71</v>
      </c>
      <c r="FM110">
        <v>8.4</v>
      </c>
      <c r="FN110">
        <v>7.79</v>
      </c>
      <c r="FO110">
        <v>7.38</v>
      </c>
      <c r="FP110">
        <v>7.4</v>
      </c>
      <c r="FQ110">
        <v>5.49</v>
      </c>
      <c r="FR110">
        <v>6.81</v>
      </c>
    </row>
    <row r="111" spans="1:174" x14ac:dyDescent="0.35">
      <c r="A111" s="9">
        <f t="shared" si="21"/>
        <v>1</v>
      </c>
      <c r="B111" s="9">
        <f t="shared" si="22"/>
        <v>1</v>
      </c>
      <c r="C111" s="9" t="str">
        <f t="shared" si="29"/>
        <v/>
      </c>
      <c r="D111" s="9">
        <f t="shared" si="23"/>
        <v>1</v>
      </c>
      <c r="E111" s="9">
        <f t="shared" si="24"/>
        <v>0</v>
      </c>
      <c r="F111" s="67" t="s">
        <v>73</v>
      </c>
      <c r="G111" s="68" t="s">
        <v>107</v>
      </c>
      <c r="H111" s="7" t="s">
        <v>82</v>
      </c>
      <c r="I111" s="66" t="s">
        <v>78</v>
      </c>
      <c r="J111" s="66">
        <v>345009</v>
      </c>
      <c r="K111" s="66" t="s">
        <v>200</v>
      </c>
      <c r="L111" s="66" t="s">
        <v>46</v>
      </c>
      <c r="M111" s="66" t="s">
        <v>47</v>
      </c>
      <c r="N111" s="65">
        <v>7.78</v>
      </c>
      <c r="O111" s="54">
        <v>8.33</v>
      </c>
      <c r="P111" s="54">
        <v>8.91</v>
      </c>
      <c r="Q111" s="65">
        <v>7.82</v>
      </c>
      <c r="R111" s="65">
        <v>7.77</v>
      </c>
      <c r="S111" s="65">
        <v>7.84</v>
      </c>
      <c r="T111" s="50">
        <v>6.36</v>
      </c>
      <c r="U111" s="50">
        <v>7.73</v>
      </c>
      <c r="V111" s="30"/>
      <c r="AD111" s="65">
        <v>7.57</v>
      </c>
      <c r="AE111" s="70">
        <v>8.27</v>
      </c>
      <c r="AF111" s="72">
        <v>9.11</v>
      </c>
      <c r="AG111" s="65">
        <v>7.78</v>
      </c>
      <c r="AH111" s="65">
        <v>7.59</v>
      </c>
      <c r="AI111" s="65">
        <v>7.61</v>
      </c>
      <c r="AJ111" s="14">
        <v>5.43</v>
      </c>
      <c r="AK111" s="50">
        <v>7.15</v>
      </c>
      <c r="AL111" s="30"/>
      <c r="AT111" s="29">
        <f t="shared" si="35"/>
        <v>0.21</v>
      </c>
      <c r="AU111" s="29">
        <f t="shared" si="35"/>
        <v>0.06</v>
      </c>
      <c r="AV111" s="29">
        <f t="shared" si="35"/>
        <v>-0.2</v>
      </c>
      <c r="AW111" s="29">
        <f t="shared" si="35"/>
        <v>0.04</v>
      </c>
      <c r="AX111" s="29">
        <f t="shared" si="35"/>
        <v>0.18</v>
      </c>
      <c r="AY111" s="29">
        <f t="shared" si="35"/>
        <v>0.23</v>
      </c>
      <c r="AZ111" s="29">
        <f t="shared" si="35"/>
        <v>0.93</v>
      </c>
      <c r="BA111" s="29">
        <f t="shared" si="35"/>
        <v>0.57999999999999996</v>
      </c>
      <c r="BB111" s="30"/>
      <c r="BJ111" s="29" t="str">
        <f t="shared" si="38"/>
        <v>-</v>
      </c>
      <c r="BK111" s="29" t="str">
        <f t="shared" si="38"/>
        <v>-</v>
      </c>
      <c r="BL111" s="29" t="str">
        <f t="shared" si="38"/>
        <v>-</v>
      </c>
      <c r="BM111" s="29" t="str">
        <f t="shared" si="38"/>
        <v>-</v>
      </c>
      <c r="BN111" s="29" t="str">
        <f t="shared" si="38"/>
        <v>-</v>
      </c>
      <c r="BO111" s="29" t="str">
        <f t="shared" si="26"/>
        <v>-</v>
      </c>
      <c r="BP111" s="29" t="str">
        <f t="shared" si="36"/>
        <v>-</v>
      </c>
      <c r="BQ111" s="29" t="str">
        <f t="shared" si="36"/>
        <v>-</v>
      </c>
      <c r="BR111" s="30"/>
      <c r="BZ111" s="29" t="str">
        <f t="shared" si="37"/>
        <v>-</v>
      </c>
      <c r="CA111" s="29" t="str">
        <f t="shared" si="37"/>
        <v>-</v>
      </c>
      <c r="CB111" s="29" t="str">
        <f t="shared" si="37"/>
        <v>-</v>
      </c>
      <c r="CC111" s="29" t="str">
        <f t="shared" si="37"/>
        <v>-</v>
      </c>
      <c r="CD111" s="29" t="str">
        <f t="shared" si="37"/>
        <v>-</v>
      </c>
      <c r="CE111" s="29" t="str">
        <f t="shared" si="37"/>
        <v>-</v>
      </c>
      <c r="CF111" s="29" t="str">
        <f t="shared" si="37"/>
        <v>-</v>
      </c>
      <c r="CG111" s="29" t="str">
        <f t="shared" si="37"/>
        <v>-</v>
      </c>
      <c r="CH111" s="30"/>
      <c r="CP111" s="28" t="str">
        <f>IFERROR(IF($E111=1,RANK(BJ111,BJ:BJ,1)+COUNTIF(BJ$4:BJ111,BJ111)-1,"-"),"-")</f>
        <v>-</v>
      </c>
      <c r="CQ111" s="28" t="str">
        <f>IFERROR(IF($E111=1,RANK(BK111,BK:BK,1)+COUNTIF(BK$4:BK111,BK111)-1,"-"),"-")</f>
        <v>-</v>
      </c>
      <c r="CR111" s="28" t="str">
        <f>IFERROR(IF($E111=1,RANK(BL111,BL:BL,1)+COUNTIF(BL$4:BL111,BL111)-1,"-"),"-")</f>
        <v>-</v>
      </c>
      <c r="CS111" s="28" t="str">
        <f>IFERROR(IF($E111=1,RANK(BM111,BM:BM,1)+COUNTIF(BM$4:BM111,BM111)-1,"-"),"-")</f>
        <v>-</v>
      </c>
      <c r="CT111" s="28" t="str">
        <f>IFERROR(IF($E111=1,RANK(BN111,BN:BN,1)+COUNTIF(BN$4:BN111,BN111)-1,"-"),"-")</f>
        <v>-</v>
      </c>
      <c r="CU111" s="28" t="str">
        <f>IFERROR(IF($E111=1,RANK(BO111,BO:BO,1)+COUNTIF(BO$4:BO111,BO111)-1,"-"),"-")</f>
        <v>-</v>
      </c>
      <c r="CV111" s="28" t="str">
        <f>IFERROR(IF($E111=1,RANK(BP111,BP:BP,1)+COUNTIF(BP$4:BP111,BP111)-1,"-"),"-")</f>
        <v>-</v>
      </c>
      <c r="CW111" s="28" t="str">
        <f>IFERROR(IF($E111=1,RANK(BQ111,BQ:BQ,1)+COUNTIF(BQ$4:BQ111,BQ111)-1,"-"),"-")</f>
        <v>-</v>
      </c>
      <c r="CX111" s="30"/>
      <c r="DF111" s="28" t="str">
        <f>IFERROR(IF($E111=1,RANK(BZ111,BZ:BZ,1)+COUNTIF(BZ$3:BZ110,BZ111),"-"),"-")</f>
        <v>-</v>
      </c>
      <c r="DG111" s="28" t="str">
        <f>IFERROR(IF($E111=1,RANK(CA111,CA:CA,1)+COUNTIF(CA$3:CA110,CA111),"-"),"-")</f>
        <v>-</v>
      </c>
      <c r="DH111" s="28" t="str">
        <f>IFERROR(IF($E111=1,RANK(CB111,CB:CB,1)+COUNTIF(CB$3:CB110,CB111),"-"),"-")</f>
        <v>-</v>
      </c>
      <c r="DI111" s="28" t="str">
        <f>IFERROR(IF($E111=1,RANK(CC111,CC:CC,1)+COUNTIF(CC$3:CC110,CC111),"-"),"-")</f>
        <v>-</v>
      </c>
      <c r="DJ111" s="28" t="str">
        <f>IFERROR(IF($E111=1,RANK(CD111,CD:CD,1)+COUNTIF(CD$3:CD110,CD111),"-"),"-")</f>
        <v>-</v>
      </c>
      <c r="DK111" s="28" t="str">
        <f>IFERROR(IF($E111=1,RANK(CE111,CE:CE,1)+COUNTIF(CE$3:CE110,CE111),"-"),"-")</f>
        <v>-</v>
      </c>
      <c r="DL111" s="28" t="str">
        <f>IFERROR(IF($E111=1,RANK(CF111,CF:CF,1)+COUNTIF(CF$3:CF110,CF111),"-"),"-")</f>
        <v>-</v>
      </c>
      <c r="DM111" s="28" t="str">
        <f>IFERROR(IF($E111=1,RANK(CG111,CG:CG,1)+COUNTIF(CG$3:CG110,CG111),"-"),"-")</f>
        <v>-</v>
      </c>
      <c r="DN111" s="6"/>
      <c r="DO111" s="28" t="str">
        <f>IFERROR(IF($E111=1,RANK(CI111,CI:CI,1)+COUNTIF(CI$4:CI111,CI111)-1,"-"),"-")</f>
        <v>-</v>
      </c>
      <c r="DP111" s="28" t="str">
        <f>IFERROR(IF($E111=1,RANK(CJ111,CJ:CJ,1)+COUNTIF(CJ$4:CJ111,CJ111)-1,"-"),"-")</f>
        <v>-</v>
      </c>
      <c r="DQ111" s="28" t="str">
        <f>IFERROR(IF($E111=1,RANK(CK111,CK:CK,1)+COUNTIF(CK$4:CK111,CK111)-1,"-"),"-")</f>
        <v>-</v>
      </c>
      <c r="DR111" s="28" t="str">
        <f>IFERROR(IF($E111=1,RANK(CL111,CL:CL,1)+COUNTIF(CL$4:CL111,CL111)-1,"-"),"-")</f>
        <v>-</v>
      </c>
      <c r="DS111" s="28" t="str">
        <f>IFERROR(IF($E111=1,RANK(CM111,CM:CM,1)+COUNTIF(CM$4:CM111,CM111)-1,"-"),"-")</f>
        <v>-</v>
      </c>
      <c r="DT111" s="28" t="str">
        <f>IFERROR(IF($E111=1,RANK(CN111,CN:CN,1)+COUNTIF(CN$4:CN111,CN111)-1,"-"),"-")</f>
        <v>-</v>
      </c>
      <c r="EU111">
        <v>7.33</v>
      </c>
      <c r="EV111">
        <v>8.43</v>
      </c>
      <c r="EW111">
        <v>9.01</v>
      </c>
      <c r="EX111">
        <v>8.5500000000000007</v>
      </c>
      <c r="EY111">
        <v>8.02</v>
      </c>
      <c r="EZ111">
        <v>6.78</v>
      </c>
      <c r="FA111">
        <v>6.04</v>
      </c>
      <c r="FB111">
        <v>6.42</v>
      </c>
      <c r="FK111">
        <v>7.35</v>
      </c>
      <c r="FL111">
        <v>8.42</v>
      </c>
      <c r="FM111">
        <v>8.48</v>
      </c>
      <c r="FN111">
        <v>8.19</v>
      </c>
      <c r="FO111">
        <v>7.29</v>
      </c>
      <c r="FP111" t="s">
        <v>84</v>
      </c>
      <c r="FQ111">
        <v>6.41</v>
      </c>
      <c r="FR111">
        <v>6.19</v>
      </c>
    </row>
    <row r="112" spans="1:174" x14ac:dyDescent="0.35">
      <c r="A112" s="9">
        <f t="shared" si="21"/>
        <v>1</v>
      </c>
      <c r="B112" s="9">
        <f t="shared" si="22"/>
        <v>1</v>
      </c>
      <c r="C112" s="9" t="str">
        <f t="shared" si="29"/>
        <v/>
      </c>
      <c r="D112" s="9">
        <f t="shared" si="23"/>
        <v>1</v>
      </c>
      <c r="E112" s="9">
        <f t="shared" si="24"/>
        <v>0</v>
      </c>
      <c r="F112" s="67" t="s">
        <v>73</v>
      </c>
      <c r="G112" s="68" t="s">
        <v>107</v>
      </c>
      <c r="H112" s="7" t="s">
        <v>82</v>
      </c>
      <c r="I112" s="66" t="s">
        <v>78</v>
      </c>
      <c r="J112" s="66">
        <v>281006</v>
      </c>
      <c r="K112" s="7" t="s">
        <v>201</v>
      </c>
      <c r="L112" s="7" t="s">
        <v>46</v>
      </c>
      <c r="M112" s="66" t="s">
        <v>47</v>
      </c>
      <c r="N112" s="65">
        <v>7.92</v>
      </c>
      <c r="O112" s="54">
        <v>8.57</v>
      </c>
      <c r="P112" s="55">
        <v>9.24</v>
      </c>
      <c r="Q112" s="54">
        <v>8.4</v>
      </c>
      <c r="R112" s="65">
        <v>7.83</v>
      </c>
      <c r="S112" s="65">
        <v>7.81</v>
      </c>
      <c r="T112" s="50">
        <v>6.22</v>
      </c>
      <c r="U112" s="50">
        <v>7.76</v>
      </c>
      <c r="V112" s="30"/>
      <c r="AD112" s="65">
        <v>7.59</v>
      </c>
      <c r="AE112" s="70">
        <v>8.31</v>
      </c>
      <c r="AF112" s="70">
        <v>8.81</v>
      </c>
      <c r="AG112" s="70">
        <v>8.08</v>
      </c>
      <c r="AH112" s="65">
        <v>7.48</v>
      </c>
      <c r="AI112" s="65">
        <v>7.06</v>
      </c>
      <c r="AJ112" s="50">
        <v>6.01</v>
      </c>
      <c r="AK112" s="50">
        <v>7.58</v>
      </c>
      <c r="AL112" s="30"/>
      <c r="AT112" s="29">
        <f t="shared" si="35"/>
        <v>0.33</v>
      </c>
      <c r="AU112" s="29">
        <f t="shared" si="35"/>
        <v>0.26</v>
      </c>
      <c r="AV112" s="29">
        <f t="shared" si="35"/>
        <v>0.43</v>
      </c>
      <c r="AW112" s="29">
        <f t="shared" si="35"/>
        <v>0.32</v>
      </c>
      <c r="AX112" s="29">
        <f t="shared" si="35"/>
        <v>0.35</v>
      </c>
      <c r="AY112" s="29">
        <f t="shared" si="35"/>
        <v>0.75</v>
      </c>
      <c r="AZ112" s="29">
        <f t="shared" si="35"/>
        <v>0.21</v>
      </c>
      <c r="BA112" s="29">
        <f t="shared" si="35"/>
        <v>0.18</v>
      </c>
      <c r="BB112" s="30"/>
      <c r="BJ112" s="29" t="str">
        <f t="shared" si="38"/>
        <v>-</v>
      </c>
      <c r="BK112" s="29" t="str">
        <f t="shared" si="38"/>
        <v>-</v>
      </c>
      <c r="BL112" s="29" t="str">
        <f t="shared" si="38"/>
        <v>-</v>
      </c>
      <c r="BM112" s="29" t="str">
        <f t="shared" si="38"/>
        <v>-</v>
      </c>
      <c r="BN112" s="29" t="str">
        <f t="shared" si="38"/>
        <v>-</v>
      </c>
      <c r="BO112" s="29" t="str">
        <f t="shared" si="26"/>
        <v>-</v>
      </c>
      <c r="BP112" s="29" t="str">
        <f t="shared" si="36"/>
        <v>-</v>
      </c>
      <c r="BQ112" s="29" t="str">
        <f t="shared" si="36"/>
        <v>-</v>
      </c>
      <c r="BR112" s="30"/>
      <c r="BZ112" s="29" t="str">
        <f t="shared" si="37"/>
        <v>-</v>
      </c>
      <c r="CA112" s="29" t="str">
        <f t="shared" si="37"/>
        <v>-</v>
      </c>
      <c r="CB112" s="29" t="str">
        <f t="shared" si="37"/>
        <v>-</v>
      </c>
      <c r="CC112" s="29" t="str">
        <f t="shared" si="37"/>
        <v>-</v>
      </c>
      <c r="CD112" s="29" t="str">
        <f t="shared" si="37"/>
        <v>-</v>
      </c>
      <c r="CE112" s="29" t="str">
        <f t="shared" si="37"/>
        <v>-</v>
      </c>
      <c r="CF112" s="29" t="str">
        <f t="shared" si="37"/>
        <v>-</v>
      </c>
      <c r="CG112" s="29" t="str">
        <f t="shared" si="37"/>
        <v>-</v>
      </c>
      <c r="CH112" s="30"/>
      <c r="CP112" s="28" t="str">
        <f>IFERROR(IF($E112=1,RANK(BJ112,BJ:BJ,1)+COUNTIF(BJ$4:BJ112,BJ112)-1,"-"),"-")</f>
        <v>-</v>
      </c>
      <c r="CQ112" s="28" t="str">
        <f>IFERROR(IF($E112=1,RANK(BK112,BK:BK,1)+COUNTIF(BK$4:BK112,BK112)-1,"-"),"-")</f>
        <v>-</v>
      </c>
      <c r="CR112" s="28" t="str">
        <f>IFERROR(IF($E112=1,RANK(BL112,BL:BL,1)+COUNTIF(BL$4:BL112,BL112)-1,"-"),"-")</f>
        <v>-</v>
      </c>
      <c r="CS112" s="28" t="str">
        <f>IFERROR(IF($E112=1,RANK(BM112,BM:BM,1)+COUNTIF(BM$4:BM112,BM112)-1,"-"),"-")</f>
        <v>-</v>
      </c>
      <c r="CT112" s="28" t="str">
        <f>IFERROR(IF($E112=1,RANK(BN112,BN:BN,1)+COUNTIF(BN$4:BN112,BN112)-1,"-"),"-")</f>
        <v>-</v>
      </c>
      <c r="CU112" s="28" t="str">
        <f>IFERROR(IF($E112=1,RANK(BO112,BO:BO,1)+COUNTIF(BO$4:BO112,BO112)-1,"-"),"-")</f>
        <v>-</v>
      </c>
      <c r="CV112" s="28" t="str">
        <f>IFERROR(IF($E112=1,RANK(BP112,BP:BP,1)+COUNTIF(BP$4:BP112,BP112)-1,"-"),"-")</f>
        <v>-</v>
      </c>
      <c r="CW112" s="28" t="str">
        <f>IFERROR(IF($E112=1,RANK(BQ112,BQ:BQ,1)+COUNTIF(BQ$4:BQ112,BQ112)-1,"-"),"-")</f>
        <v>-</v>
      </c>
      <c r="CX112" s="30"/>
      <c r="DF112" s="28" t="str">
        <f>IFERROR(IF($E112=1,RANK(BZ112,BZ:BZ,1)+COUNTIF(BZ$3:BZ111,BZ112),"-"),"-")</f>
        <v>-</v>
      </c>
      <c r="DG112" s="28" t="str">
        <f>IFERROR(IF($E112=1,RANK(CA112,CA:CA,1)+COUNTIF(CA$3:CA111,CA112),"-"),"-")</f>
        <v>-</v>
      </c>
      <c r="DH112" s="28" t="str">
        <f>IFERROR(IF($E112=1,RANK(CB112,CB:CB,1)+COUNTIF(CB$3:CB111,CB112),"-"),"-")</f>
        <v>-</v>
      </c>
      <c r="DI112" s="28" t="str">
        <f>IFERROR(IF($E112=1,RANK(CC112,CC:CC,1)+COUNTIF(CC$3:CC111,CC112),"-"),"-")</f>
        <v>-</v>
      </c>
      <c r="DJ112" s="28" t="str">
        <f>IFERROR(IF($E112=1,RANK(CD112,CD:CD,1)+COUNTIF(CD$3:CD111,CD112),"-"),"-")</f>
        <v>-</v>
      </c>
      <c r="DK112" s="28" t="str">
        <f>IFERROR(IF($E112=1,RANK(CE112,CE:CE,1)+COUNTIF(CE$3:CE111,CE112),"-"),"-")</f>
        <v>-</v>
      </c>
      <c r="DL112" s="28" t="str">
        <f>IFERROR(IF($E112=1,RANK(CF112,CF:CF,1)+COUNTIF(CF$3:CF111,CF112),"-"),"-")</f>
        <v>-</v>
      </c>
      <c r="DM112" s="28" t="str">
        <f>IFERROR(IF($E112=1,RANK(CG112,CG:CG,1)+COUNTIF(CG$3:CG111,CG112),"-"),"-")</f>
        <v>-</v>
      </c>
      <c r="DN112" s="6"/>
      <c r="DO112" s="28" t="str">
        <f>IFERROR(IF($E112=1,RANK(CI112,CI:CI,1)+COUNTIF(CI$4:CI112,CI112)-1,"-"),"-")</f>
        <v>-</v>
      </c>
      <c r="DP112" s="28" t="str">
        <f>IFERROR(IF($E112=1,RANK(CJ112,CJ:CJ,1)+COUNTIF(CJ$4:CJ112,CJ112)-1,"-"),"-")</f>
        <v>-</v>
      </c>
      <c r="DQ112" s="28" t="str">
        <f>IFERROR(IF($E112=1,RANK(CK112,CK:CK,1)+COUNTIF(CK$4:CK112,CK112)-1,"-"),"-")</f>
        <v>-</v>
      </c>
      <c r="DR112" s="28" t="str">
        <f>IFERROR(IF($E112=1,RANK(CL112,CL:CL,1)+COUNTIF(CL$4:CL112,CL112)-1,"-"),"-")</f>
        <v>-</v>
      </c>
      <c r="DS112" s="28" t="str">
        <f>IFERROR(IF($E112=1,RANK(CM112,CM:CM,1)+COUNTIF(CM$4:CM112,CM112)-1,"-"),"-")</f>
        <v>-</v>
      </c>
      <c r="DT112" s="28" t="str">
        <f>IFERROR(IF($E112=1,RANK(CN112,CN:CN,1)+COUNTIF(CN$4:CN112,CN112)-1,"-"),"-")</f>
        <v>-</v>
      </c>
      <c r="EU112">
        <v>7.7</v>
      </c>
      <c r="EV112">
        <v>8.75</v>
      </c>
      <c r="EW112">
        <v>8.81</v>
      </c>
      <c r="EX112">
        <v>8.25</v>
      </c>
      <c r="EY112">
        <v>8.25</v>
      </c>
      <c r="EZ112">
        <v>8.27</v>
      </c>
      <c r="FA112">
        <v>6.16</v>
      </c>
      <c r="FB112">
        <v>6.44</v>
      </c>
      <c r="FK112">
        <v>8.0399999999999991</v>
      </c>
      <c r="FL112">
        <v>8.65</v>
      </c>
      <c r="FM112">
        <v>8.85</v>
      </c>
      <c r="FN112">
        <v>8.59</v>
      </c>
      <c r="FO112">
        <v>8.23</v>
      </c>
      <c r="FP112">
        <v>8.23</v>
      </c>
      <c r="FQ112">
        <v>6.58</v>
      </c>
      <c r="FR112">
        <v>7.13</v>
      </c>
    </row>
    <row r="113" spans="1:174" x14ac:dyDescent="0.35">
      <c r="A113" s="9">
        <f t="shared" si="21"/>
        <v>1</v>
      </c>
      <c r="B113" s="9">
        <f t="shared" si="22"/>
        <v>1</v>
      </c>
      <c r="C113" s="9">
        <f t="shared" si="29"/>
        <v>1</v>
      </c>
      <c r="D113" s="9">
        <f t="shared" si="23"/>
        <v>1</v>
      </c>
      <c r="E113" s="9">
        <f t="shared" si="24"/>
        <v>1</v>
      </c>
      <c r="F113" s="67" t="s">
        <v>73</v>
      </c>
      <c r="G113" s="68" t="s">
        <v>109</v>
      </c>
      <c r="H113" s="7">
        <v>1</v>
      </c>
      <c r="I113" s="66" t="s">
        <v>78</v>
      </c>
      <c r="J113" s="66">
        <v>387001</v>
      </c>
      <c r="K113" s="66" t="s">
        <v>202</v>
      </c>
      <c r="L113" s="66" t="s">
        <v>46</v>
      </c>
      <c r="M113" s="66" t="s">
        <v>47</v>
      </c>
      <c r="N113" s="65">
        <v>7.57</v>
      </c>
      <c r="O113" s="54">
        <v>8.11</v>
      </c>
      <c r="P113" s="54">
        <v>8.56</v>
      </c>
      <c r="Q113" s="54">
        <v>8.19</v>
      </c>
      <c r="R113" s="65">
        <v>7.69</v>
      </c>
      <c r="S113" s="65">
        <v>7.36</v>
      </c>
      <c r="T113" s="50">
        <v>6.17</v>
      </c>
      <c r="U113" s="50">
        <v>6.62</v>
      </c>
      <c r="V113" s="30"/>
      <c r="AD113" s="65">
        <v>7.59</v>
      </c>
      <c r="AE113" s="70">
        <v>8.18</v>
      </c>
      <c r="AF113" s="70">
        <v>8.68</v>
      </c>
      <c r="AG113" s="70">
        <v>8.31</v>
      </c>
      <c r="AH113" s="65">
        <v>7.62</v>
      </c>
      <c r="AI113" s="65">
        <v>7.44</v>
      </c>
      <c r="AJ113" s="50">
        <v>6.07</v>
      </c>
      <c r="AK113" s="50">
        <v>6.66</v>
      </c>
      <c r="AL113" s="30"/>
      <c r="AT113" s="29">
        <f t="shared" si="35"/>
        <v>-0.02</v>
      </c>
      <c r="AU113" s="29">
        <f t="shared" si="35"/>
        <v>-7.0000000000000007E-2</v>
      </c>
      <c r="AV113" s="29">
        <f t="shared" si="35"/>
        <v>-0.12</v>
      </c>
      <c r="AW113" s="29">
        <f t="shared" si="35"/>
        <v>-0.12</v>
      </c>
      <c r="AX113" s="29">
        <f t="shared" si="35"/>
        <v>7.0000000000000007E-2</v>
      </c>
      <c r="AY113" s="29">
        <f t="shared" si="35"/>
        <v>-0.08</v>
      </c>
      <c r="AZ113" s="29">
        <f t="shared" si="35"/>
        <v>0.1</v>
      </c>
      <c r="BA113" s="29">
        <f t="shared" si="35"/>
        <v>-0.04</v>
      </c>
      <c r="BB113" s="30"/>
      <c r="BJ113" s="29">
        <f t="shared" si="38"/>
        <v>7.57</v>
      </c>
      <c r="BK113" s="29">
        <f t="shared" si="38"/>
        <v>8.11</v>
      </c>
      <c r="BL113" s="29">
        <f t="shared" si="38"/>
        <v>8.56</v>
      </c>
      <c r="BM113" s="29">
        <f t="shared" si="38"/>
        <v>8.19</v>
      </c>
      <c r="BN113" s="29">
        <f t="shared" si="38"/>
        <v>7.69</v>
      </c>
      <c r="BO113" s="29">
        <f t="shared" si="26"/>
        <v>7.36</v>
      </c>
      <c r="BP113" s="29">
        <f t="shared" si="36"/>
        <v>6.17</v>
      </c>
      <c r="BQ113" s="29">
        <f t="shared" si="36"/>
        <v>6.62</v>
      </c>
      <c r="BR113" s="30"/>
      <c r="BZ113" s="29">
        <f t="shared" si="37"/>
        <v>-0.02</v>
      </c>
      <c r="CA113" s="29">
        <f t="shared" si="37"/>
        <v>-7.0000000000000007E-2</v>
      </c>
      <c r="CB113" s="29">
        <f t="shared" si="37"/>
        <v>-0.12</v>
      </c>
      <c r="CC113" s="29">
        <f t="shared" si="37"/>
        <v>-0.12</v>
      </c>
      <c r="CD113" s="29">
        <f t="shared" si="37"/>
        <v>7.0000000000000007E-2</v>
      </c>
      <c r="CE113" s="29">
        <f t="shared" si="37"/>
        <v>-0.08</v>
      </c>
      <c r="CF113" s="29">
        <f t="shared" si="37"/>
        <v>0.1</v>
      </c>
      <c r="CG113" s="29">
        <f t="shared" si="37"/>
        <v>-0.04</v>
      </c>
      <c r="CH113" s="30"/>
      <c r="CP113" s="28">
        <f>IFERROR(IF($E113=1,RANK(BJ113,BJ:BJ,1)+COUNTIF(BJ$4:BJ113,BJ113)-1,"-"),"-")</f>
        <v>21</v>
      </c>
      <c r="CQ113" s="28">
        <f>IFERROR(IF($E113=1,RANK(BK113,BK:BK,1)+COUNTIF(BK$4:BK113,BK113)-1,"-"),"-")</f>
        <v>15</v>
      </c>
      <c r="CR113" s="28">
        <f>IFERROR(IF($E113=1,RANK(BL113,BL:BL,1)+COUNTIF(BL$4:BL113,BL113)-1,"-"),"-")</f>
        <v>21</v>
      </c>
      <c r="CS113" s="28">
        <f>IFERROR(IF($E113=1,RANK(BM113,BM:BM,1)+COUNTIF(BM$4:BM113,BM113)-1,"-"),"-")</f>
        <v>34</v>
      </c>
      <c r="CT113" s="28">
        <f>IFERROR(IF($E113=1,RANK(BN113,BN:BN,1)+COUNTIF(BN$4:BN113,BN113)-1,"-"),"-")</f>
        <v>25</v>
      </c>
      <c r="CU113" s="28">
        <f>IFERROR(IF($E113=1,RANK(BO113,BO:BO,1)+COUNTIF(BO$4:BO113,BO113)-1,"-"),"-")</f>
        <v>28</v>
      </c>
      <c r="CV113" s="28">
        <f>IFERROR(IF($E113=1,RANK(BP113,BP:BP,1)+COUNTIF(BP$4:BP113,BP113)-1,"-"),"-")</f>
        <v>29</v>
      </c>
      <c r="CW113" s="28">
        <f>IFERROR(IF($E113=1,RANK(BQ113,BQ:BQ,1)+COUNTIF(BQ$4:BQ113,BQ113)-1,"-"),"-")</f>
        <v>8</v>
      </c>
      <c r="CX113" s="30"/>
      <c r="DF113" s="28">
        <f>IFERROR(IF($E113=1,RANK(BZ113,BZ:BZ,1)+COUNTIF(BZ$3:BZ112,BZ113),"-"),"-")</f>
        <v>38</v>
      </c>
      <c r="DG113" s="28">
        <f>IFERROR(IF($E113=1,RANK(CA113,CA:CA,1)+COUNTIF(CA$3:CA112,CA113),"-"),"-")</f>
        <v>21</v>
      </c>
      <c r="DH113" s="28">
        <f>IFERROR(IF($E113=1,RANK(CB113,CB:CB,1)+COUNTIF(CB$3:CB112,CB113),"-"),"-")</f>
        <v>17</v>
      </c>
      <c r="DI113" s="28">
        <f>IFERROR(IF($E113=1,RANK(CC113,CC:CC,1)+COUNTIF(CC$3:CC112,CC113),"-"),"-")</f>
        <v>24</v>
      </c>
      <c r="DJ113" s="28">
        <f>IFERROR(IF($E113=1,RANK(CD113,CD:CD,1)+COUNTIF(CD$3:CD112,CD113),"-"),"-")</f>
        <v>45</v>
      </c>
      <c r="DK113" s="28">
        <f>IFERROR(IF($E113=1,RANK(CE113,CE:CE,1)+COUNTIF(CE$3:CE112,CE113),"-"),"-")</f>
        <v>25</v>
      </c>
      <c r="DL113" s="28">
        <f>IFERROR(IF($E113=1,RANK(CF113,CF:CF,1)+COUNTIF(CF$3:CF112,CF113),"-"),"-")</f>
        <v>49</v>
      </c>
      <c r="DM113" s="28">
        <f>IFERROR(IF($E113=1,RANK(CG113,CG:CG,1)+COUNTIF(CG$3:CG112,CG113),"-"),"-")</f>
        <v>27</v>
      </c>
      <c r="DN113" s="6"/>
      <c r="DO113" s="28" t="str">
        <f>IFERROR(IF($E113=1,RANK(CI113,CI:CI,1)+COUNTIF(CI$4:CI113,CI113)-1,"-"),"-")</f>
        <v>-</v>
      </c>
      <c r="DP113" s="28" t="str">
        <f>IFERROR(IF($E113=1,RANK(CJ113,CJ:CJ,1)+COUNTIF(CJ$4:CJ113,CJ113)-1,"-"),"-")</f>
        <v>-</v>
      </c>
      <c r="DQ113" s="28" t="str">
        <f>IFERROR(IF($E113=1,RANK(CK113,CK:CK,1)+COUNTIF(CK$4:CK113,CK113)-1,"-"),"-")</f>
        <v>-</v>
      </c>
      <c r="DR113" s="28" t="str">
        <f>IFERROR(IF($E113=1,RANK(CL113,CL:CL,1)+COUNTIF(CL$4:CL113,CL113)-1,"-"),"-")</f>
        <v>-</v>
      </c>
      <c r="DS113" s="28" t="str">
        <f>IFERROR(IF($E113=1,RANK(CM113,CM:CM,1)+COUNTIF(CM$4:CM113,CM113)-1,"-"),"-")</f>
        <v>-</v>
      </c>
      <c r="DT113" s="28" t="str">
        <f>IFERROR(IF($E113=1,RANK(CN113,CN:CN,1)+COUNTIF(CN$4:CN113,CN113)-1,"-"),"-")</f>
        <v>-</v>
      </c>
      <c r="EU113">
        <v>8.26</v>
      </c>
      <c r="EV113">
        <v>8.89</v>
      </c>
      <c r="EW113">
        <v>9.0299999999999994</v>
      </c>
      <c r="EX113">
        <v>8.5500000000000007</v>
      </c>
      <c r="EY113">
        <v>8.24</v>
      </c>
      <c r="EZ113">
        <v>8.26</v>
      </c>
      <c r="FA113">
        <v>6.47</v>
      </c>
      <c r="FB113">
        <v>7.18</v>
      </c>
      <c r="FK113" t="s">
        <v>84</v>
      </c>
      <c r="FL113" t="s">
        <v>84</v>
      </c>
      <c r="FM113" t="s">
        <v>84</v>
      </c>
      <c r="FN113" t="s">
        <v>84</v>
      </c>
      <c r="FO113" t="s">
        <v>84</v>
      </c>
      <c r="FP113" t="s">
        <v>84</v>
      </c>
      <c r="FQ113" t="s">
        <v>84</v>
      </c>
      <c r="FR113" t="s">
        <v>84</v>
      </c>
    </row>
    <row r="114" spans="1:174" x14ac:dyDescent="0.35">
      <c r="A114" s="9">
        <f t="shared" si="21"/>
        <v>1</v>
      </c>
      <c r="B114" s="9">
        <f t="shared" si="22"/>
        <v>1</v>
      </c>
      <c r="C114" s="9">
        <f t="shared" si="29"/>
        <v>1</v>
      </c>
      <c r="D114" s="9">
        <f t="shared" si="23"/>
        <v>1</v>
      </c>
      <c r="E114" s="9">
        <f t="shared" si="24"/>
        <v>1</v>
      </c>
      <c r="F114" s="67" t="s">
        <v>73</v>
      </c>
      <c r="G114" s="68" t="s">
        <v>109</v>
      </c>
      <c r="H114" s="7">
        <v>1</v>
      </c>
      <c r="I114" s="66" t="s">
        <v>78</v>
      </c>
      <c r="J114" s="66">
        <v>413013</v>
      </c>
      <c r="K114" s="66" t="s">
        <v>203</v>
      </c>
      <c r="L114" s="66" t="s">
        <v>46</v>
      </c>
      <c r="M114" s="66" t="s">
        <v>47</v>
      </c>
      <c r="N114" s="54">
        <v>8.1999999999999993</v>
      </c>
      <c r="O114" s="54">
        <v>8.7100000000000009</v>
      </c>
      <c r="P114" s="55">
        <v>9.2100000000000009</v>
      </c>
      <c r="Q114" s="54">
        <v>8.31</v>
      </c>
      <c r="R114" s="54">
        <v>8.17</v>
      </c>
      <c r="S114" s="65">
        <v>7.74</v>
      </c>
      <c r="T114" s="50">
        <v>7.49</v>
      </c>
      <c r="U114" s="50">
        <v>7.78</v>
      </c>
      <c r="V114" s="30"/>
      <c r="AD114" s="65">
        <v>8.0299999999999994</v>
      </c>
      <c r="AE114" s="70">
        <v>8.5</v>
      </c>
      <c r="AF114" s="72">
        <v>9.26</v>
      </c>
      <c r="AG114" s="70">
        <v>8.1300000000000008</v>
      </c>
      <c r="AH114" s="65">
        <v>7.99</v>
      </c>
      <c r="AI114" s="65">
        <v>7.71</v>
      </c>
      <c r="AJ114" s="50">
        <v>6.89</v>
      </c>
      <c r="AK114" s="50">
        <v>7.66</v>
      </c>
      <c r="AL114" s="30"/>
      <c r="AT114" s="29">
        <f t="shared" si="35"/>
        <v>0.17</v>
      </c>
      <c r="AU114" s="29">
        <f t="shared" si="35"/>
        <v>0.21</v>
      </c>
      <c r="AV114" s="29">
        <f t="shared" si="35"/>
        <v>-0.05</v>
      </c>
      <c r="AW114" s="29">
        <f t="shared" si="35"/>
        <v>0.18</v>
      </c>
      <c r="AX114" s="29">
        <f t="shared" si="35"/>
        <v>0.18</v>
      </c>
      <c r="AY114" s="29">
        <f t="shared" si="35"/>
        <v>0.03</v>
      </c>
      <c r="AZ114" s="29">
        <f t="shared" si="35"/>
        <v>0.6</v>
      </c>
      <c r="BA114" s="29">
        <f t="shared" si="35"/>
        <v>0.12</v>
      </c>
      <c r="BB114" s="30"/>
      <c r="BJ114" s="29">
        <f t="shared" si="38"/>
        <v>8.1999999999999993</v>
      </c>
      <c r="BK114" s="29">
        <f t="shared" si="38"/>
        <v>8.7100000000000009</v>
      </c>
      <c r="BL114" s="29">
        <f t="shared" si="38"/>
        <v>9.2100000000000009</v>
      </c>
      <c r="BM114" s="29">
        <f t="shared" si="38"/>
        <v>8.31</v>
      </c>
      <c r="BN114" s="29">
        <f t="shared" si="38"/>
        <v>8.17</v>
      </c>
      <c r="BO114" s="29">
        <f t="shared" si="26"/>
        <v>7.74</v>
      </c>
      <c r="BP114" s="29">
        <f t="shared" si="36"/>
        <v>7.49</v>
      </c>
      <c r="BQ114" s="29">
        <f t="shared" si="36"/>
        <v>7.78</v>
      </c>
      <c r="BR114" s="30"/>
      <c r="BZ114" s="29">
        <f t="shared" si="37"/>
        <v>0.17</v>
      </c>
      <c r="CA114" s="29">
        <f t="shared" si="37"/>
        <v>0.21</v>
      </c>
      <c r="CB114" s="29">
        <f t="shared" si="37"/>
        <v>-0.05</v>
      </c>
      <c r="CC114" s="29">
        <f t="shared" si="37"/>
        <v>0.18</v>
      </c>
      <c r="CD114" s="29">
        <f t="shared" si="37"/>
        <v>0.18</v>
      </c>
      <c r="CE114" s="29">
        <f t="shared" si="37"/>
        <v>0.03</v>
      </c>
      <c r="CF114" s="29">
        <f t="shared" si="37"/>
        <v>0.6</v>
      </c>
      <c r="CG114" s="29">
        <f t="shared" si="37"/>
        <v>0.12</v>
      </c>
      <c r="CH114" s="30"/>
      <c r="CP114" s="28">
        <f>IFERROR(IF($E114=1,RANK(BJ114,BJ:BJ,1)+COUNTIF(BJ$4:BJ114,BJ114)-1,"-"),"-")</f>
        <v>80</v>
      </c>
      <c r="CQ114" s="28">
        <f>IFERROR(IF($E114=1,RANK(BK114,BK:BK,1)+COUNTIF(BK$4:BK114,BK114)-1,"-"),"-")</f>
        <v>82</v>
      </c>
      <c r="CR114" s="28">
        <f>IFERROR(IF($E114=1,RANK(BL114,BL:BL,1)+COUNTIF(BL$4:BL114,BL114)-1,"-"),"-")</f>
        <v>94</v>
      </c>
      <c r="CS114" s="28">
        <f>IFERROR(IF($E114=1,RANK(BM114,BM:BM,1)+COUNTIF(BM$4:BM114,BM114)-1,"-"),"-")</f>
        <v>47</v>
      </c>
      <c r="CT114" s="28">
        <f>IFERROR(IF($E114=1,RANK(BN114,BN:BN,1)+COUNTIF(BN$4:BN114,BN114)-1,"-"),"-")</f>
        <v>63</v>
      </c>
      <c r="CU114" s="28">
        <f>IFERROR(IF($E114=1,RANK(BO114,BO:BO,1)+COUNTIF(BO$4:BO114,BO114)-1,"-"),"-")</f>
        <v>68</v>
      </c>
      <c r="CV114" s="28">
        <f>IFERROR(IF($E114=1,RANK(BP114,BP:BP,1)+COUNTIF(BP$4:BP114,BP114)-1,"-"),"-")</f>
        <v>93</v>
      </c>
      <c r="CW114" s="28">
        <f>IFERROR(IF($E114=1,RANK(BQ114,BQ:BQ,1)+COUNTIF(BQ$4:BQ114,BQ114)-1,"-"),"-")</f>
        <v>87</v>
      </c>
      <c r="CX114" s="30"/>
      <c r="DF114" s="28">
        <f>IFERROR(IF($E114=1,RANK(BZ114,BZ:BZ,1)+COUNTIF(BZ$3:BZ113,BZ114),"-"),"-")</f>
        <v>64</v>
      </c>
      <c r="DG114" s="28">
        <f>IFERROR(IF($E114=1,RANK(CA114,CA:CA,1)+COUNTIF(CA$3:CA113,CA114),"-"),"-")</f>
        <v>68</v>
      </c>
      <c r="DH114" s="28">
        <f>IFERROR(IF($E114=1,RANK(CB114,CB:CB,1)+COUNTIF(CB$3:CB113,CB114),"-"),"-")</f>
        <v>32</v>
      </c>
      <c r="DI114" s="28">
        <f>IFERROR(IF($E114=1,RANK(CC114,CC:CC,1)+COUNTIF(CC$3:CC113,CC114),"-"),"-")</f>
        <v>71</v>
      </c>
      <c r="DJ114" s="28">
        <f>IFERROR(IF($E114=1,RANK(CD114,CD:CD,1)+COUNTIF(CD$3:CD113,CD114),"-"),"-")</f>
        <v>63</v>
      </c>
      <c r="DK114" s="28">
        <f>IFERROR(IF($E114=1,RANK(CE114,CE:CE,1)+COUNTIF(CE$3:CE113,CE114),"-"),"-")</f>
        <v>39</v>
      </c>
      <c r="DL114" s="28">
        <f>IFERROR(IF($E114=1,RANK(CF114,CF:CF,1)+COUNTIF(CF$3:CF113,CF114),"-"),"-")</f>
        <v>93</v>
      </c>
      <c r="DM114" s="28">
        <f>IFERROR(IF($E114=1,RANK(CG114,CG:CG,1)+COUNTIF(CG$3:CG113,CG114),"-"),"-")</f>
        <v>43</v>
      </c>
      <c r="DN114" s="6"/>
      <c r="DO114" s="28" t="str">
        <f>IFERROR(IF($E114=1,RANK(CI114,CI:CI,1)+COUNTIF(CI$4:CI114,CI114)-1,"-"),"-")</f>
        <v>-</v>
      </c>
      <c r="DP114" s="28" t="str">
        <f>IFERROR(IF($E114=1,RANK(CJ114,CJ:CJ,1)+COUNTIF(CJ$4:CJ114,CJ114)-1,"-"),"-")</f>
        <v>-</v>
      </c>
      <c r="DQ114" s="28" t="str">
        <f>IFERROR(IF($E114=1,RANK(CK114,CK:CK,1)+COUNTIF(CK$4:CK114,CK114)-1,"-"),"-")</f>
        <v>-</v>
      </c>
      <c r="DR114" s="28" t="str">
        <f>IFERROR(IF($E114=1,RANK(CL114,CL:CL,1)+COUNTIF(CL$4:CL114,CL114)-1,"-"),"-")</f>
        <v>-</v>
      </c>
      <c r="DS114" s="28" t="str">
        <f>IFERROR(IF($E114=1,RANK(CM114,CM:CM,1)+COUNTIF(CM$4:CM114,CM114)-1,"-"),"-")</f>
        <v>-</v>
      </c>
      <c r="DT114" s="28" t="str">
        <f>IFERROR(IF($E114=1,RANK(CN114,CN:CN,1)+COUNTIF(CN$4:CN114,CN114)-1,"-"),"-")</f>
        <v>-</v>
      </c>
      <c r="EU114">
        <v>7.76</v>
      </c>
      <c r="EV114">
        <v>7.98</v>
      </c>
      <c r="EW114">
        <v>8.25</v>
      </c>
      <c r="EX114">
        <v>8.06</v>
      </c>
      <c r="EY114">
        <v>7.76</v>
      </c>
      <c r="EZ114">
        <v>7.46</v>
      </c>
      <c r="FA114">
        <v>6.45</v>
      </c>
      <c r="FB114">
        <v>6.18</v>
      </c>
      <c r="FK114">
        <v>8.01</v>
      </c>
      <c r="FL114">
        <v>8.2799999999999994</v>
      </c>
      <c r="FM114">
        <v>8.5500000000000007</v>
      </c>
      <c r="FN114">
        <v>8.2799999999999994</v>
      </c>
      <c r="FO114">
        <v>7.97</v>
      </c>
      <c r="FP114">
        <v>7.88</v>
      </c>
      <c r="FQ114">
        <v>6.23</v>
      </c>
      <c r="FR114">
        <v>6.21</v>
      </c>
    </row>
    <row r="115" spans="1:174" x14ac:dyDescent="0.35">
      <c r="A115" s="9">
        <f t="shared" si="21"/>
        <v>1</v>
      </c>
      <c r="B115" s="9">
        <f t="shared" si="22"/>
        <v>1</v>
      </c>
      <c r="C115" s="9" t="str">
        <f t="shared" si="29"/>
        <v/>
      </c>
      <c r="D115" s="9">
        <f t="shared" si="23"/>
        <v>1</v>
      </c>
      <c r="E115" s="9">
        <f t="shared" si="24"/>
        <v>0</v>
      </c>
      <c r="F115" s="67" t="s">
        <v>73</v>
      </c>
      <c r="G115" s="68" t="s">
        <v>107</v>
      </c>
      <c r="H115" s="7" t="s">
        <v>82</v>
      </c>
      <c r="I115" s="66" t="s">
        <v>78</v>
      </c>
      <c r="J115" s="66">
        <v>345025</v>
      </c>
      <c r="K115" s="66" t="s">
        <v>204</v>
      </c>
      <c r="L115" s="66" t="s">
        <v>46</v>
      </c>
      <c r="M115" s="66" t="s">
        <v>47</v>
      </c>
      <c r="N115" s="54">
        <v>8.32</v>
      </c>
      <c r="O115" s="54">
        <v>8.73</v>
      </c>
      <c r="P115" s="55">
        <v>9.2100000000000009</v>
      </c>
      <c r="Q115" s="54">
        <v>8.4</v>
      </c>
      <c r="R115" s="54">
        <v>8.23</v>
      </c>
      <c r="S115" s="54">
        <v>8.02</v>
      </c>
      <c r="T115" s="50">
        <v>7.68</v>
      </c>
      <c r="U115" s="13">
        <v>8.24</v>
      </c>
      <c r="V115" s="30"/>
      <c r="AD115" s="65">
        <v>8.2200000000000006</v>
      </c>
      <c r="AE115" s="70">
        <v>8.5399999999999991</v>
      </c>
      <c r="AF115" s="72">
        <v>9.14</v>
      </c>
      <c r="AG115" s="70">
        <v>8.36</v>
      </c>
      <c r="AH115" s="70">
        <v>8.19</v>
      </c>
      <c r="AI115" s="65">
        <v>7.88</v>
      </c>
      <c r="AJ115" s="50">
        <v>7.52</v>
      </c>
      <c r="AK115" s="50">
        <v>7.65</v>
      </c>
      <c r="AL115" s="30"/>
      <c r="AT115" s="29">
        <f t="shared" si="35"/>
        <v>0.1</v>
      </c>
      <c r="AU115" s="29">
        <f t="shared" si="35"/>
        <v>0.19</v>
      </c>
      <c r="AV115" s="29">
        <f t="shared" si="35"/>
        <v>7.0000000000000007E-2</v>
      </c>
      <c r="AW115" s="29">
        <f t="shared" si="35"/>
        <v>0.04</v>
      </c>
      <c r="AX115" s="29">
        <f t="shared" si="35"/>
        <v>0.04</v>
      </c>
      <c r="AY115" s="29">
        <f t="shared" si="35"/>
        <v>0.14000000000000001</v>
      </c>
      <c r="AZ115" s="29">
        <f t="shared" si="35"/>
        <v>0.16</v>
      </c>
      <c r="BA115" s="29">
        <f t="shared" si="35"/>
        <v>0.59</v>
      </c>
      <c r="BB115" s="30"/>
      <c r="BJ115" s="29" t="str">
        <f t="shared" si="38"/>
        <v>-</v>
      </c>
      <c r="BK115" s="29" t="str">
        <f t="shared" si="38"/>
        <v>-</v>
      </c>
      <c r="BL115" s="29" t="str">
        <f t="shared" si="38"/>
        <v>-</v>
      </c>
      <c r="BM115" s="29" t="str">
        <f t="shared" si="38"/>
        <v>-</v>
      </c>
      <c r="BN115" s="29" t="str">
        <f t="shared" si="38"/>
        <v>-</v>
      </c>
      <c r="BO115" s="29" t="str">
        <f t="shared" si="26"/>
        <v>-</v>
      </c>
      <c r="BP115" s="29" t="str">
        <f t="shared" si="36"/>
        <v>-</v>
      </c>
      <c r="BQ115" s="29" t="str">
        <f t="shared" si="36"/>
        <v>-</v>
      </c>
      <c r="BR115" s="30"/>
      <c r="BZ115" s="29" t="str">
        <f t="shared" si="37"/>
        <v>-</v>
      </c>
      <c r="CA115" s="29" t="str">
        <f t="shared" si="37"/>
        <v>-</v>
      </c>
      <c r="CB115" s="29" t="str">
        <f t="shared" si="37"/>
        <v>-</v>
      </c>
      <c r="CC115" s="29" t="str">
        <f t="shared" si="37"/>
        <v>-</v>
      </c>
      <c r="CD115" s="29" t="str">
        <f t="shared" si="37"/>
        <v>-</v>
      </c>
      <c r="CE115" s="29" t="str">
        <f t="shared" si="37"/>
        <v>-</v>
      </c>
      <c r="CF115" s="29" t="str">
        <f t="shared" si="37"/>
        <v>-</v>
      </c>
      <c r="CG115" s="29" t="str">
        <f t="shared" si="37"/>
        <v>-</v>
      </c>
      <c r="CH115" s="30"/>
      <c r="CP115" s="28" t="str">
        <f>IFERROR(IF($E115=1,RANK(BJ115,BJ:BJ,1)+COUNTIF(BJ$4:BJ115,BJ115)-1,"-"),"-")</f>
        <v>-</v>
      </c>
      <c r="CQ115" s="28" t="str">
        <f>IFERROR(IF($E115=1,RANK(BK115,BK:BK,1)+COUNTIF(BK$4:BK115,BK115)-1,"-"),"-")</f>
        <v>-</v>
      </c>
      <c r="CR115" s="28" t="str">
        <f>IFERROR(IF($E115=1,RANK(BL115,BL:BL,1)+COUNTIF(BL$4:BL115,BL115)-1,"-"),"-")</f>
        <v>-</v>
      </c>
      <c r="CS115" s="28" t="str">
        <f>IFERROR(IF($E115=1,RANK(BM115,BM:BM,1)+COUNTIF(BM$4:BM115,BM115)-1,"-"),"-")</f>
        <v>-</v>
      </c>
      <c r="CT115" s="28" t="str">
        <f>IFERROR(IF($E115=1,RANK(BN115,BN:BN,1)+COUNTIF(BN$4:BN115,BN115)-1,"-"),"-")</f>
        <v>-</v>
      </c>
      <c r="CU115" s="28" t="str">
        <f>IFERROR(IF($E115=1,RANK(BO115,BO:BO,1)+COUNTIF(BO$4:BO115,BO115)-1,"-"),"-")</f>
        <v>-</v>
      </c>
      <c r="CV115" s="28" t="str">
        <f>IFERROR(IF($E115=1,RANK(BP115,BP:BP,1)+COUNTIF(BP$4:BP115,BP115)-1,"-"),"-")</f>
        <v>-</v>
      </c>
      <c r="CW115" s="28" t="str">
        <f>IFERROR(IF($E115=1,RANK(BQ115,BQ:BQ,1)+COUNTIF(BQ$4:BQ115,BQ115)-1,"-"),"-")</f>
        <v>-</v>
      </c>
      <c r="CX115" s="30"/>
      <c r="DF115" s="28" t="str">
        <f>IFERROR(IF($E115=1,RANK(BZ115,BZ:BZ,1)+COUNTIF(BZ$3:BZ114,BZ115),"-"),"-")</f>
        <v>-</v>
      </c>
      <c r="DG115" s="28" t="str">
        <f>IFERROR(IF($E115=1,RANK(CA115,CA:CA,1)+COUNTIF(CA$3:CA114,CA115),"-"),"-")</f>
        <v>-</v>
      </c>
      <c r="DH115" s="28" t="str">
        <f>IFERROR(IF($E115=1,RANK(CB115,CB:CB,1)+COUNTIF(CB$3:CB114,CB115),"-"),"-")</f>
        <v>-</v>
      </c>
      <c r="DI115" s="28" t="str">
        <f>IFERROR(IF($E115=1,RANK(CC115,CC:CC,1)+COUNTIF(CC$3:CC114,CC115),"-"),"-")</f>
        <v>-</v>
      </c>
      <c r="DJ115" s="28" t="str">
        <f>IFERROR(IF($E115=1,RANK(CD115,CD:CD,1)+COUNTIF(CD$3:CD114,CD115),"-"),"-")</f>
        <v>-</v>
      </c>
      <c r="DK115" s="28" t="str">
        <f>IFERROR(IF($E115=1,RANK(CE115,CE:CE,1)+COUNTIF(CE$3:CE114,CE115),"-"),"-")</f>
        <v>-</v>
      </c>
      <c r="DL115" s="28" t="str">
        <f>IFERROR(IF($E115=1,RANK(CF115,CF:CF,1)+COUNTIF(CF$3:CF114,CF115),"-"),"-")</f>
        <v>-</v>
      </c>
      <c r="DM115" s="28" t="str">
        <f>IFERROR(IF($E115=1,RANK(CG115,CG:CG,1)+COUNTIF(CG$3:CG114,CG115),"-"),"-")</f>
        <v>-</v>
      </c>
      <c r="DN115" s="6"/>
      <c r="DO115" s="28" t="str">
        <f>IFERROR(IF($E115=1,RANK(CI115,CI:CI,1)+COUNTIF(CI$4:CI115,CI115)-1,"-"),"-")</f>
        <v>-</v>
      </c>
      <c r="DP115" s="28" t="str">
        <f>IFERROR(IF($E115=1,RANK(CJ115,CJ:CJ,1)+COUNTIF(CJ$4:CJ115,CJ115)-1,"-"),"-")</f>
        <v>-</v>
      </c>
      <c r="DQ115" s="28" t="str">
        <f>IFERROR(IF($E115=1,RANK(CK115,CK:CK,1)+COUNTIF(CK$4:CK115,CK115)-1,"-"),"-")</f>
        <v>-</v>
      </c>
      <c r="DR115" s="28" t="str">
        <f>IFERROR(IF($E115=1,RANK(CL115,CL:CL,1)+COUNTIF(CL$4:CL115,CL115)-1,"-"),"-")</f>
        <v>-</v>
      </c>
      <c r="DS115" s="28" t="str">
        <f>IFERROR(IF($E115=1,RANK(CM115,CM:CM,1)+COUNTIF(CM$4:CM115,CM115)-1,"-"),"-")</f>
        <v>-</v>
      </c>
      <c r="DT115" s="28" t="str">
        <f>IFERROR(IF($E115=1,RANK(CN115,CN:CN,1)+COUNTIF(CN$4:CN115,CN115)-1,"-"),"-")</f>
        <v>-</v>
      </c>
      <c r="EU115">
        <v>7.54</v>
      </c>
      <c r="EV115">
        <v>7.83</v>
      </c>
      <c r="EW115">
        <v>8.4600000000000009</v>
      </c>
      <c r="EX115">
        <v>7.98</v>
      </c>
      <c r="EY115">
        <v>7.74</v>
      </c>
      <c r="EZ115">
        <v>7.84</v>
      </c>
      <c r="FA115">
        <v>6.54</v>
      </c>
      <c r="FB115">
        <v>6.48</v>
      </c>
      <c r="FK115">
        <v>7.68</v>
      </c>
      <c r="FL115">
        <v>7.89</v>
      </c>
      <c r="FM115">
        <v>8.5399999999999991</v>
      </c>
      <c r="FN115">
        <v>7.98</v>
      </c>
      <c r="FO115">
        <v>7.53</v>
      </c>
      <c r="FP115">
        <v>7.7</v>
      </c>
      <c r="FQ115">
        <v>6.36</v>
      </c>
      <c r="FR115">
        <v>6.25</v>
      </c>
    </row>
    <row r="116" spans="1:174" x14ac:dyDescent="0.35">
      <c r="A116" s="9">
        <f t="shared" si="21"/>
        <v>1</v>
      </c>
      <c r="B116" s="9">
        <f t="shared" si="22"/>
        <v>1</v>
      </c>
      <c r="C116" s="9">
        <f t="shared" si="29"/>
        <v>1</v>
      </c>
      <c r="D116" s="9">
        <f t="shared" si="23"/>
        <v>1</v>
      </c>
      <c r="E116" s="9">
        <f t="shared" si="24"/>
        <v>1</v>
      </c>
      <c r="F116" s="67" t="s">
        <v>73</v>
      </c>
      <c r="G116" s="68" t="s">
        <v>107</v>
      </c>
      <c r="H116" s="7">
        <v>1</v>
      </c>
      <c r="I116" s="66" t="s">
        <v>49</v>
      </c>
      <c r="J116" s="66">
        <v>223263</v>
      </c>
      <c r="K116" s="66" t="s">
        <v>205</v>
      </c>
      <c r="L116" s="66" t="s">
        <v>46</v>
      </c>
      <c r="M116" s="66" t="s">
        <v>47</v>
      </c>
      <c r="N116" s="65">
        <v>7.72</v>
      </c>
      <c r="O116" s="54">
        <v>8.36</v>
      </c>
      <c r="P116" s="54">
        <v>8.7899999999999991</v>
      </c>
      <c r="Q116" s="54">
        <v>8.44</v>
      </c>
      <c r="R116" s="65">
        <v>7.68</v>
      </c>
      <c r="S116" s="65">
        <v>7.52</v>
      </c>
      <c r="T116" s="50">
        <v>6.33</v>
      </c>
      <c r="U116" s="50">
        <v>7.21</v>
      </c>
      <c r="V116" s="30"/>
      <c r="AD116" s="65">
        <v>7.25</v>
      </c>
      <c r="AE116" s="65">
        <v>7.88</v>
      </c>
      <c r="AF116" s="70">
        <v>8.4600000000000009</v>
      </c>
      <c r="AG116" s="70">
        <v>8.0399999999999991</v>
      </c>
      <c r="AH116" s="65">
        <v>6.93</v>
      </c>
      <c r="AI116" s="65">
        <v>7.09</v>
      </c>
      <c r="AJ116" s="14">
        <v>5.91</v>
      </c>
      <c r="AK116" s="50">
        <v>6.71</v>
      </c>
      <c r="AL116" s="30"/>
      <c r="AT116" s="29">
        <f t="shared" si="35"/>
        <v>0.47</v>
      </c>
      <c r="AU116" s="29">
        <f t="shared" si="35"/>
        <v>0.48</v>
      </c>
      <c r="AV116" s="29">
        <f t="shared" si="35"/>
        <v>0.33</v>
      </c>
      <c r="AW116" s="29">
        <f t="shared" si="35"/>
        <v>0.4</v>
      </c>
      <c r="AX116" s="29">
        <f t="shared" si="35"/>
        <v>0.75</v>
      </c>
      <c r="AY116" s="29">
        <f t="shared" si="35"/>
        <v>0.43</v>
      </c>
      <c r="AZ116" s="29">
        <f t="shared" si="35"/>
        <v>0.42</v>
      </c>
      <c r="BA116" s="29">
        <f t="shared" si="35"/>
        <v>0.5</v>
      </c>
      <c r="BB116" s="30"/>
      <c r="BJ116" s="29">
        <f t="shared" si="38"/>
        <v>7.72</v>
      </c>
      <c r="BK116" s="29">
        <f t="shared" si="38"/>
        <v>8.36</v>
      </c>
      <c r="BL116" s="29">
        <f t="shared" si="38"/>
        <v>8.7899999999999991</v>
      </c>
      <c r="BM116" s="29">
        <f t="shared" si="38"/>
        <v>8.44</v>
      </c>
      <c r="BN116" s="29">
        <f t="shared" si="38"/>
        <v>7.68</v>
      </c>
      <c r="BO116" s="29">
        <f t="shared" si="26"/>
        <v>7.52</v>
      </c>
      <c r="BP116" s="29">
        <f t="shared" si="36"/>
        <v>6.33</v>
      </c>
      <c r="BQ116" s="29">
        <f t="shared" si="36"/>
        <v>7.21</v>
      </c>
      <c r="BR116" s="30"/>
      <c r="BZ116" s="29">
        <f t="shared" si="37"/>
        <v>0.47</v>
      </c>
      <c r="CA116" s="29">
        <f t="shared" si="37"/>
        <v>0.48</v>
      </c>
      <c r="CB116" s="29">
        <f t="shared" si="37"/>
        <v>0.33</v>
      </c>
      <c r="CC116" s="29">
        <f t="shared" si="37"/>
        <v>0.4</v>
      </c>
      <c r="CD116" s="29">
        <f t="shared" si="37"/>
        <v>0.75</v>
      </c>
      <c r="CE116" s="29">
        <f t="shared" si="37"/>
        <v>0.43</v>
      </c>
      <c r="CF116" s="29">
        <f t="shared" si="37"/>
        <v>0.42</v>
      </c>
      <c r="CG116" s="29">
        <f t="shared" si="37"/>
        <v>0.5</v>
      </c>
      <c r="CH116" s="30"/>
      <c r="CP116" s="28">
        <f>IFERROR(IF($E116=1,RANK(BJ116,BJ:BJ,1)+COUNTIF(BJ$4:BJ116,BJ116)-1,"-"),"-")</f>
        <v>32</v>
      </c>
      <c r="CQ116" s="28">
        <f>IFERROR(IF($E116=1,RANK(BK116,BK:BK,1)+COUNTIF(BK$4:BK116,BK116)-1,"-"),"-")</f>
        <v>37</v>
      </c>
      <c r="CR116" s="28">
        <f>IFERROR(IF($E116=1,RANK(BL116,BL:BL,1)+COUNTIF(BL$4:BL116,BL116)-1,"-"),"-")</f>
        <v>50</v>
      </c>
      <c r="CS116" s="28">
        <f>IFERROR(IF($E116=1,RANK(BM116,BM:BM,1)+COUNTIF(BM$4:BM116,BM116)-1,"-"),"-")</f>
        <v>59</v>
      </c>
      <c r="CT116" s="28">
        <f>IFERROR(IF($E116=1,RANK(BN116,BN:BN,1)+COUNTIF(BN$4:BN116,BN116)-1,"-"),"-")</f>
        <v>23</v>
      </c>
      <c r="CU116" s="28">
        <f>IFERROR(IF($E116=1,RANK(BO116,BO:BO,1)+COUNTIF(BO$4:BO116,BO116)-1,"-"),"-")</f>
        <v>39</v>
      </c>
      <c r="CV116" s="28">
        <f>IFERROR(IF($E116=1,RANK(BP116,BP:BP,1)+COUNTIF(BP$4:BP116,BP116)-1,"-"),"-")</f>
        <v>37</v>
      </c>
      <c r="CW116" s="28">
        <f>IFERROR(IF($E116=1,RANK(BQ116,BQ:BQ,1)+COUNTIF(BQ$4:BQ116,BQ116)-1,"-"),"-")</f>
        <v>48</v>
      </c>
      <c r="CX116" s="30"/>
      <c r="DF116" s="28">
        <f>IFERROR(IF($E116=1,RANK(BZ116,BZ:BZ,1)+COUNTIF(BZ$3:BZ115,BZ116),"-"),"-")</f>
        <v>94</v>
      </c>
      <c r="DG116" s="28">
        <f>IFERROR(IF($E116=1,RANK(CA116,CA:CA,1)+COUNTIF(CA$3:CA115,CA116),"-"),"-")</f>
        <v>92</v>
      </c>
      <c r="DH116" s="28">
        <f>IFERROR(IF($E116=1,RANK(CB116,CB:CB,1)+COUNTIF(CB$3:CB115,CB116),"-"),"-")</f>
        <v>80</v>
      </c>
      <c r="DI116" s="28">
        <f>IFERROR(IF($E116=1,RANK(CC116,CC:CC,1)+COUNTIF(CC$3:CC115,CC116),"-"),"-")</f>
        <v>94</v>
      </c>
      <c r="DJ116" s="28">
        <f>IFERROR(IF($E116=1,RANK(CD116,CD:CD,1)+COUNTIF(CD$3:CD115,CD116),"-"),"-")</f>
        <v>98</v>
      </c>
      <c r="DK116" s="28">
        <f>IFERROR(IF($E116=1,RANK(CE116,CE:CE,1)+COUNTIF(CE$3:CE115,CE116),"-"),"-")</f>
        <v>84</v>
      </c>
      <c r="DL116" s="28">
        <f>IFERROR(IF($E116=1,RANK(CF116,CF:CF,1)+COUNTIF(CF$3:CF115,CF116),"-"),"-")</f>
        <v>83</v>
      </c>
      <c r="DM116" s="28">
        <f>IFERROR(IF($E116=1,RANK(CG116,CG:CG,1)+COUNTIF(CG$3:CG115,CG116),"-"),"-")</f>
        <v>82</v>
      </c>
      <c r="DN116" s="6"/>
      <c r="DO116" s="28" t="str">
        <f>IFERROR(IF($E116=1,RANK(CI116,CI:CI,1)+COUNTIF(CI$4:CI116,CI116)-1,"-"),"-")</f>
        <v>-</v>
      </c>
      <c r="DP116" s="28" t="str">
        <f>IFERROR(IF($E116=1,RANK(CJ116,CJ:CJ,1)+COUNTIF(CJ$4:CJ116,CJ116)-1,"-"),"-")</f>
        <v>-</v>
      </c>
      <c r="DQ116" s="28" t="str">
        <f>IFERROR(IF($E116=1,RANK(CK116,CK:CK,1)+COUNTIF(CK$4:CK116,CK116)-1,"-"),"-")</f>
        <v>-</v>
      </c>
      <c r="DR116" s="28" t="str">
        <f>IFERROR(IF($E116=1,RANK(CL116,CL:CL,1)+COUNTIF(CL$4:CL116,CL116)-1,"-"),"-")</f>
        <v>-</v>
      </c>
      <c r="DS116" s="28" t="str">
        <f>IFERROR(IF($E116=1,RANK(CM116,CM:CM,1)+COUNTIF(CM$4:CM116,CM116)-1,"-"),"-")</f>
        <v>-</v>
      </c>
      <c r="DT116" s="28" t="str">
        <f>IFERROR(IF($E116=1,RANK(CN116,CN:CN,1)+COUNTIF(CN$4:CN116,CN116)-1,"-"),"-")</f>
        <v>-</v>
      </c>
      <c r="EU116">
        <v>7.56</v>
      </c>
      <c r="EV116">
        <v>8.2899999999999991</v>
      </c>
      <c r="EW116">
        <v>8.84</v>
      </c>
      <c r="EX116">
        <v>7.98</v>
      </c>
      <c r="EY116">
        <v>7.54</v>
      </c>
      <c r="EZ116">
        <v>7.95</v>
      </c>
      <c r="FA116">
        <v>6.57</v>
      </c>
      <c r="FB116">
        <v>6.97</v>
      </c>
      <c r="FK116">
        <v>7.45</v>
      </c>
      <c r="FL116">
        <v>8.24</v>
      </c>
      <c r="FM116">
        <v>8.68</v>
      </c>
      <c r="FN116">
        <v>7.77</v>
      </c>
      <c r="FO116">
        <v>7.06</v>
      </c>
      <c r="FP116">
        <v>7.88</v>
      </c>
      <c r="FQ116">
        <v>6.6</v>
      </c>
      <c r="FR116">
        <v>7.07</v>
      </c>
    </row>
    <row r="117" spans="1:174" x14ac:dyDescent="0.35">
      <c r="A117" s="9">
        <f t="shared" si="21"/>
        <v>1</v>
      </c>
      <c r="B117" s="9">
        <f t="shared" si="22"/>
        <v>1</v>
      </c>
      <c r="C117" s="9">
        <f t="shared" si="29"/>
        <v>1</v>
      </c>
      <c r="D117" s="9">
        <f t="shared" si="23"/>
        <v>1</v>
      </c>
      <c r="E117" s="9">
        <f t="shared" si="24"/>
        <v>1</v>
      </c>
      <c r="F117" s="67" t="s">
        <v>73</v>
      </c>
      <c r="G117" s="68" t="s">
        <v>107</v>
      </c>
      <c r="H117" s="7">
        <v>1</v>
      </c>
      <c r="I117" s="66" t="s">
        <v>49</v>
      </c>
      <c r="J117" s="66">
        <v>286005</v>
      </c>
      <c r="K117" s="66" t="s">
        <v>206</v>
      </c>
      <c r="L117" s="66" t="s">
        <v>46</v>
      </c>
      <c r="M117" s="66" t="s">
        <v>47</v>
      </c>
      <c r="N117" s="65">
        <v>7.87</v>
      </c>
      <c r="O117" s="54">
        <v>8.1999999999999993</v>
      </c>
      <c r="P117" s="54">
        <v>8.48</v>
      </c>
      <c r="Q117" s="65">
        <v>7.92</v>
      </c>
      <c r="R117" s="65">
        <v>7.76</v>
      </c>
      <c r="S117" s="65">
        <v>7.75</v>
      </c>
      <c r="T117" s="50">
        <v>7.47</v>
      </c>
      <c r="U117" s="50">
        <v>7.54</v>
      </c>
      <c r="V117" s="30"/>
      <c r="AD117" s="65">
        <v>7.68</v>
      </c>
      <c r="AE117" s="70">
        <v>8.11</v>
      </c>
      <c r="AF117" s="70">
        <v>8.6</v>
      </c>
      <c r="AG117" s="65">
        <v>7.59</v>
      </c>
      <c r="AH117" s="65">
        <v>7.57</v>
      </c>
      <c r="AI117" s="65">
        <v>7.7</v>
      </c>
      <c r="AJ117" s="50">
        <v>7.14</v>
      </c>
      <c r="AK117" s="50">
        <v>6.64</v>
      </c>
      <c r="AL117" s="30"/>
      <c r="AT117" s="29">
        <f t="shared" si="35"/>
        <v>0.19</v>
      </c>
      <c r="AU117" s="29">
        <f t="shared" si="35"/>
        <v>0.09</v>
      </c>
      <c r="AV117" s="29">
        <f t="shared" si="35"/>
        <v>-0.12</v>
      </c>
      <c r="AW117" s="29">
        <f t="shared" si="35"/>
        <v>0.33</v>
      </c>
      <c r="AX117" s="29">
        <f t="shared" si="35"/>
        <v>0.19</v>
      </c>
      <c r="AY117" s="29">
        <f t="shared" si="35"/>
        <v>0.05</v>
      </c>
      <c r="AZ117" s="29">
        <f t="shared" si="35"/>
        <v>0.33</v>
      </c>
      <c r="BA117" s="29">
        <f t="shared" si="35"/>
        <v>0.9</v>
      </c>
      <c r="BB117" s="30"/>
      <c r="BJ117" s="29">
        <f t="shared" si="38"/>
        <v>7.87</v>
      </c>
      <c r="BK117" s="29">
        <f t="shared" si="38"/>
        <v>8.1999999999999993</v>
      </c>
      <c r="BL117" s="29">
        <f t="shared" si="38"/>
        <v>8.48</v>
      </c>
      <c r="BM117" s="29">
        <f t="shared" si="38"/>
        <v>7.92</v>
      </c>
      <c r="BN117" s="29">
        <f t="shared" si="38"/>
        <v>7.76</v>
      </c>
      <c r="BO117" s="29">
        <f t="shared" si="26"/>
        <v>7.75</v>
      </c>
      <c r="BP117" s="29">
        <f t="shared" si="36"/>
        <v>7.47</v>
      </c>
      <c r="BQ117" s="29">
        <f t="shared" si="36"/>
        <v>7.54</v>
      </c>
      <c r="BR117" s="30"/>
      <c r="BZ117" s="29">
        <f t="shared" si="37"/>
        <v>0.19</v>
      </c>
      <c r="CA117" s="29">
        <f t="shared" si="37"/>
        <v>0.09</v>
      </c>
      <c r="CB117" s="29">
        <f t="shared" si="37"/>
        <v>-0.12</v>
      </c>
      <c r="CC117" s="29">
        <f t="shared" si="37"/>
        <v>0.33</v>
      </c>
      <c r="CD117" s="29">
        <f t="shared" si="37"/>
        <v>0.19</v>
      </c>
      <c r="CE117" s="29">
        <f t="shared" si="37"/>
        <v>0.05</v>
      </c>
      <c r="CF117" s="29">
        <f t="shared" si="37"/>
        <v>0.33</v>
      </c>
      <c r="CG117" s="29">
        <f t="shared" si="37"/>
        <v>0.9</v>
      </c>
      <c r="CH117" s="30"/>
      <c r="CP117" s="28">
        <f>IFERROR(IF($E117=1,RANK(BJ117,BJ:BJ,1)+COUNTIF(BJ$4:BJ117,BJ117)-1,"-"),"-")</f>
        <v>43</v>
      </c>
      <c r="CQ117" s="28">
        <f>IFERROR(IF($E117=1,RANK(BK117,BK:BK,1)+COUNTIF(BK$4:BK117,BK117)-1,"-"),"-")</f>
        <v>19</v>
      </c>
      <c r="CR117" s="28">
        <f>IFERROR(IF($E117=1,RANK(BL117,BL:BL,1)+COUNTIF(BL$4:BL117,BL117)-1,"-"),"-")</f>
        <v>16</v>
      </c>
      <c r="CS117" s="28">
        <f>IFERROR(IF($E117=1,RANK(BM117,BM:BM,1)+COUNTIF(BM$4:BM117,BM117)-1,"-"),"-")</f>
        <v>13</v>
      </c>
      <c r="CT117" s="28">
        <f>IFERROR(IF($E117=1,RANK(BN117,BN:BN,1)+COUNTIF(BN$4:BN117,BN117)-1,"-"),"-")</f>
        <v>29</v>
      </c>
      <c r="CU117" s="28">
        <f>IFERROR(IF($E117=1,RANK(BO117,BO:BO,1)+COUNTIF(BO$4:BO117,BO117)-1,"-"),"-")</f>
        <v>69</v>
      </c>
      <c r="CV117" s="28">
        <f>IFERROR(IF($E117=1,RANK(BP117,BP:BP,1)+COUNTIF(BP$4:BP117,BP117)-1,"-"),"-")</f>
        <v>91</v>
      </c>
      <c r="CW117" s="28">
        <f>IFERROR(IF($E117=1,RANK(BQ117,BQ:BQ,1)+COUNTIF(BQ$4:BQ117,BQ117)-1,"-"),"-")</f>
        <v>73</v>
      </c>
      <c r="CX117" s="30"/>
      <c r="DF117" s="28">
        <f>IFERROR(IF($E117=1,RANK(BZ117,BZ:BZ,1)+COUNTIF(BZ$3:BZ116,BZ117),"-"),"-")</f>
        <v>67</v>
      </c>
      <c r="DG117" s="28">
        <f>IFERROR(IF($E117=1,RANK(CA117,CA:CA,1)+COUNTIF(CA$3:CA116,CA117),"-"),"-")</f>
        <v>46</v>
      </c>
      <c r="DH117" s="28">
        <f>IFERROR(IF($E117=1,RANK(CB117,CB:CB,1)+COUNTIF(CB$3:CB116,CB117),"-"),"-")</f>
        <v>18</v>
      </c>
      <c r="DI117" s="28">
        <f>IFERROR(IF($E117=1,RANK(CC117,CC:CC,1)+COUNTIF(CC$3:CC116,CC117),"-"),"-")</f>
        <v>90</v>
      </c>
      <c r="DJ117" s="28">
        <f>IFERROR(IF($E117=1,RANK(CD117,CD:CD,1)+COUNTIF(CD$3:CD116,CD117),"-"),"-")</f>
        <v>64</v>
      </c>
      <c r="DK117" s="28">
        <f>IFERROR(IF($E117=1,RANK(CE117,CE:CE,1)+COUNTIF(CE$3:CE116,CE117),"-"),"-")</f>
        <v>43</v>
      </c>
      <c r="DL117" s="28">
        <f>IFERROR(IF($E117=1,RANK(CF117,CF:CF,1)+COUNTIF(CF$3:CF116,CF117),"-"),"-")</f>
        <v>79</v>
      </c>
      <c r="DM117" s="28">
        <f>IFERROR(IF($E117=1,RANK(CG117,CG:CG,1)+COUNTIF(CG$3:CG116,CG117),"-"),"-")</f>
        <v>96</v>
      </c>
      <c r="DN117" s="6"/>
      <c r="DO117" s="28" t="str">
        <f>IFERROR(IF($E117=1,RANK(CI117,CI:CI,1)+COUNTIF(CI$4:CI117,CI117)-1,"-"),"-")</f>
        <v>-</v>
      </c>
      <c r="DP117" s="28" t="str">
        <f>IFERROR(IF($E117=1,RANK(CJ117,CJ:CJ,1)+COUNTIF(CJ$4:CJ117,CJ117)-1,"-"),"-")</f>
        <v>-</v>
      </c>
      <c r="DQ117" s="28" t="str">
        <f>IFERROR(IF($E117=1,RANK(CK117,CK:CK,1)+COUNTIF(CK$4:CK117,CK117)-1,"-"),"-")</f>
        <v>-</v>
      </c>
      <c r="DR117" s="28" t="str">
        <f>IFERROR(IF($E117=1,RANK(CL117,CL:CL,1)+COUNTIF(CL$4:CL117,CL117)-1,"-"),"-")</f>
        <v>-</v>
      </c>
      <c r="DS117" s="28" t="str">
        <f>IFERROR(IF($E117=1,RANK(CM117,CM:CM,1)+COUNTIF(CM$4:CM117,CM117)-1,"-"),"-")</f>
        <v>-</v>
      </c>
      <c r="DT117" s="28" t="str">
        <f>IFERROR(IF($E117=1,RANK(CN117,CN:CN,1)+COUNTIF(CN$4:CN117,CN117)-1,"-"),"-")</f>
        <v>-</v>
      </c>
      <c r="EU117">
        <v>8.0399999999999991</v>
      </c>
      <c r="EV117">
        <v>8.39</v>
      </c>
      <c r="EW117">
        <v>8.7100000000000009</v>
      </c>
      <c r="EX117">
        <v>8.36</v>
      </c>
      <c r="EY117">
        <v>8.24</v>
      </c>
      <c r="EZ117">
        <v>7.9</v>
      </c>
      <c r="FA117">
        <v>6.55</v>
      </c>
      <c r="FB117">
        <v>7.12</v>
      </c>
      <c r="FK117">
        <v>7.75</v>
      </c>
      <c r="FL117">
        <v>7.74</v>
      </c>
      <c r="FM117">
        <v>8.32</v>
      </c>
      <c r="FN117">
        <v>8.2200000000000006</v>
      </c>
      <c r="FO117">
        <v>7.47</v>
      </c>
      <c r="FP117">
        <v>7.12</v>
      </c>
      <c r="FQ117">
        <v>5.36</v>
      </c>
      <c r="FR117">
        <v>6.02</v>
      </c>
    </row>
    <row r="118" spans="1:174" x14ac:dyDescent="0.35">
      <c r="A118" s="9">
        <f t="shared" si="21"/>
        <v>1</v>
      </c>
      <c r="B118" s="9">
        <f t="shared" si="22"/>
        <v>1</v>
      </c>
      <c r="C118" s="9" t="str">
        <f t="shared" si="29"/>
        <v/>
      </c>
      <c r="D118" s="9">
        <f t="shared" si="23"/>
        <v>1</v>
      </c>
      <c r="E118" s="9">
        <f t="shared" si="24"/>
        <v>0</v>
      </c>
      <c r="F118" s="67" t="s">
        <v>73</v>
      </c>
      <c r="G118" s="68" t="s">
        <v>109</v>
      </c>
      <c r="H118" s="7" t="s">
        <v>82</v>
      </c>
      <c r="I118" s="7" t="s">
        <v>78</v>
      </c>
      <c r="J118" s="7">
        <v>444265</v>
      </c>
      <c r="K118" s="66" t="s">
        <v>207</v>
      </c>
      <c r="L118" s="66" t="s">
        <v>46</v>
      </c>
      <c r="M118" s="7" t="s">
        <v>47</v>
      </c>
      <c r="N118" s="54">
        <v>8.23</v>
      </c>
      <c r="O118" s="54">
        <v>8.73</v>
      </c>
      <c r="P118" s="54">
        <v>8.82</v>
      </c>
      <c r="Q118" s="54">
        <v>8.73</v>
      </c>
      <c r="R118" s="54">
        <v>8.4600000000000009</v>
      </c>
      <c r="S118" s="54">
        <v>8.1199999999999992</v>
      </c>
      <c r="T118" s="50">
        <v>6.49</v>
      </c>
      <c r="U118" s="50">
        <v>7.7</v>
      </c>
      <c r="V118" s="30"/>
      <c r="AD118" s="65">
        <v>7.91</v>
      </c>
      <c r="AE118" s="70">
        <v>8.56</v>
      </c>
      <c r="AF118" s="70">
        <v>8.77</v>
      </c>
      <c r="AG118" s="70">
        <v>8.5</v>
      </c>
      <c r="AH118" s="70">
        <v>8.18</v>
      </c>
      <c r="AI118" s="65">
        <v>7.49</v>
      </c>
      <c r="AJ118" s="50">
        <v>6.33</v>
      </c>
      <c r="AK118" s="50">
        <v>6.9</v>
      </c>
      <c r="AL118" s="30"/>
      <c r="AT118" s="29">
        <f t="shared" si="35"/>
        <v>0.32</v>
      </c>
      <c r="AU118" s="29">
        <f t="shared" si="35"/>
        <v>0.17</v>
      </c>
      <c r="AV118" s="29">
        <f t="shared" si="35"/>
        <v>0.05</v>
      </c>
      <c r="AW118" s="29">
        <f t="shared" si="35"/>
        <v>0.23</v>
      </c>
      <c r="AX118" s="29">
        <f t="shared" si="35"/>
        <v>0.28000000000000003</v>
      </c>
      <c r="AY118" s="29">
        <f t="shared" si="35"/>
        <v>0.63</v>
      </c>
      <c r="AZ118" s="29">
        <f t="shared" si="35"/>
        <v>0.16</v>
      </c>
      <c r="BA118" s="29">
        <f t="shared" si="35"/>
        <v>0.8</v>
      </c>
      <c r="BB118" s="30"/>
      <c r="BJ118" s="29" t="str">
        <f t="shared" si="38"/>
        <v>-</v>
      </c>
      <c r="BK118" s="29" t="str">
        <f t="shared" si="38"/>
        <v>-</v>
      </c>
      <c r="BL118" s="29" t="str">
        <f t="shared" si="38"/>
        <v>-</v>
      </c>
      <c r="BM118" s="29" t="str">
        <f t="shared" si="38"/>
        <v>-</v>
      </c>
      <c r="BN118" s="29" t="str">
        <f t="shared" si="38"/>
        <v>-</v>
      </c>
      <c r="BO118" s="29" t="str">
        <f t="shared" si="26"/>
        <v>-</v>
      </c>
      <c r="BP118" s="29" t="str">
        <f t="shared" si="36"/>
        <v>-</v>
      </c>
      <c r="BQ118" s="29" t="str">
        <f t="shared" si="36"/>
        <v>-</v>
      </c>
      <c r="BR118" s="30"/>
      <c r="BZ118" s="29" t="str">
        <f t="shared" si="37"/>
        <v>-</v>
      </c>
      <c r="CA118" s="29" t="str">
        <f t="shared" si="37"/>
        <v>-</v>
      </c>
      <c r="CB118" s="29" t="str">
        <f t="shared" si="37"/>
        <v>-</v>
      </c>
      <c r="CC118" s="29" t="str">
        <f t="shared" si="37"/>
        <v>-</v>
      </c>
      <c r="CD118" s="29" t="str">
        <f t="shared" si="37"/>
        <v>-</v>
      </c>
      <c r="CE118" s="29" t="str">
        <f t="shared" si="37"/>
        <v>-</v>
      </c>
      <c r="CF118" s="29" t="str">
        <f t="shared" si="37"/>
        <v>-</v>
      </c>
      <c r="CG118" s="29" t="str">
        <f t="shared" si="37"/>
        <v>-</v>
      </c>
      <c r="CH118" s="30"/>
      <c r="CP118" s="28" t="str">
        <f>IFERROR(IF($E118=1,RANK(BJ118,BJ:BJ,1)+COUNTIF(BJ$4:BJ118,BJ118)-1,"-"),"-")</f>
        <v>-</v>
      </c>
      <c r="CQ118" s="28" t="str">
        <f>IFERROR(IF($E118=1,RANK(BK118,BK:BK,1)+COUNTIF(BK$4:BK118,BK118)-1,"-"),"-")</f>
        <v>-</v>
      </c>
      <c r="CR118" s="28" t="str">
        <f>IFERROR(IF($E118=1,RANK(BL118,BL:BL,1)+COUNTIF(BL$4:BL118,BL118)-1,"-"),"-")</f>
        <v>-</v>
      </c>
      <c r="CS118" s="28" t="str">
        <f>IFERROR(IF($E118=1,RANK(BM118,BM:BM,1)+COUNTIF(BM$4:BM118,BM118)-1,"-"),"-")</f>
        <v>-</v>
      </c>
      <c r="CT118" s="28" t="str">
        <f>IFERROR(IF($E118=1,RANK(BN118,BN:BN,1)+COUNTIF(BN$4:BN118,BN118)-1,"-"),"-")</f>
        <v>-</v>
      </c>
      <c r="CU118" s="28" t="str">
        <f>IFERROR(IF($E118=1,RANK(BO118,BO:BO,1)+COUNTIF(BO$4:BO118,BO118)-1,"-"),"-")</f>
        <v>-</v>
      </c>
      <c r="CV118" s="28" t="str">
        <f>IFERROR(IF($E118=1,RANK(BP118,BP:BP,1)+COUNTIF(BP$4:BP118,BP118)-1,"-"),"-")</f>
        <v>-</v>
      </c>
      <c r="CW118" s="28" t="str">
        <f>IFERROR(IF($E118=1,RANK(BQ118,BQ:BQ,1)+COUNTIF(BQ$4:BQ118,BQ118)-1,"-"),"-")</f>
        <v>-</v>
      </c>
      <c r="CX118" s="30"/>
      <c r="DF118" s="28" t="str">
        <f>IFERROR(IF($E118=1,RANK(BZ118,BZ:BZ,1)+COUNTIF(BZ$3:BZ117,BZ118),"-"),"-")</f>
        <v>-</v>
      </c>
      <c r="DG118" s="28" t="str">
        <f>IFERROR(IF($E118=1,RANK(CA118,CA:CA,1)+COUNTIF(CA$3:CA117,CA118),"-"),"-")</f>
        <v>-</v>
      </c>
      <c r="DH118" s="28" t="str">
        <f>IFERROR(IF($E118=1,RANK(CB118,CB:CB,1)+COUNTIF(CB$3:CB117,CB118),"-"),"-")</f>
        <v>-</v>
      </c>
      <c r="DI118" s="28" t="str">
        <f>IFERROR(IF($E118=1,RANK(CC118,CC:CC,1)+COUNTIF(CC$3:CC117,CC118),"-"),"-")</f>
        <v>-</v>
      </c>
      <c r="DJ118" s="28" t="str">
        <f>IFERROR(IF($E118=1,RANK(CD118,CD:CD,1)+COUNTIF(CD$3:CD117,CD118),"-"),"-")</f>
        <v>-</v>
      </c>
      <c r="DK118" s="28" t="str">
        <f>IFERROR(IF($E118=1,RANK(CE118,CE:CE,1)+COUNTIF(CE$3:CE117,CE118),"-"),"-")</f>
        <v>-</v>
      </c>
      <c r="DL118" s="28" t="str">
        <f>IFERROR(IF($E118=1,RANK(CF118,CF:CF,1)+COUNTIF(CF$3:CF117,CF118),"-"),"-")</f>
        <v>-</v>
      </c>
      <c r="DM118" s="28" t="str">
        <f>IFERROR(IF($E118=1,RANK(CG118,CG:CG,1)+COUNTIF(CG$3:CG117,CG118),"-"),"-")</f>
        <v>-</v>
      </c>
      <c r="DN118" s="6"/>
      <c r="DO118" s="28" t="str">
        <f>IFERROR(IF($E118=1,RANK(CI118,CI:CI,1)+COUNTIF(CI$4:CI118,CI118)-1,"-"),"-")</f>
        <v>-</v>
      </c>
      <c r="DP118" s="28" t="str">
        <f>IFERROR(IF($E118=1,RANK(CJ118,CJ:CJ,1)+COUNTIF(CJ$4:CJ118,CJ118)-1,"-"),"-")</f>
        <v>-</v>
      </c>
      <c r="DQ118" s="28" t="str">
        <f>IFERROR(IF($E118=1,RANK(CK118,CK:CK,1)+COUNTIF(CK$4:CK118,CK118)-1,"-"),"-")</f>
        <v>-</v>
      </c>
      <c r="DR118" s="28" t="str">
        <f>IFERROR(IF($E118=1,RANK(CL118,CL:CL,1)+COUNTIF(CL$4:CL118,CL118)-1,"-"),"-")</f>
        <v>-</v>
      </c>
      <c r="DS118" s="28" t="str">
        <f>IFERROR(IF($E118=1,RANK(CM118,CM:CM,1)+COUNTIF(CM$4:CM118,CM118)-1,"-"),"-")</f>
        <v>-</v>
      </c>
      <c r="DT118" s="28" t="str">
        <f>IFERROR(IF($E118=1,RANK(CN118,CN:CN,1)+COUNTIF(CN$4:CN118,CN118)-1,"-"),"-")</f>
        <v>-</v>
      </c>
      <c r="EU118">
        <v>7.86</v>
      </c>
      <c r="EV118">
        <v>8.57</v>
      </c>
      <c r="EW118">
        <v>8.8699999999999992</v>
      </c>
      <c r="EX118">
        <v>8.31</v>
      </c>
      <c r="EY118">
        <v>8.08</v>
      </c>
      <c r="EZ118">
        <v>7.92</v>
      </c>
      <c r="FA118">
        <v>6.71</v>
      </c>
      <c r="FB118">
        <v>6.81</v>
      </c>
      <c r="FK118">
        <v>7.94</v>
      </c>
      <c r="FL118">
        <v>8.59</v>
      </c>
      <c r="FM118">
        <v>9.02</v>
      </c>
      <c r="FN118">
        <v>8.36</v>
      </c>
      <c r="FO118">
        <v>7.67</v>
      </c>
      <c r="FP118">
        <v>7.61</v>
      </c>
      <c r="FQ118">
        <v>6.07</v>
      </c>
      <c r="FR118">
        <v>6.55</v>
      </c>
    </row>
    <row r="119" spans="1:174" x14ac:dyDescent="0.35">
      <c r="A119" s="9">
        <f t="shared" si="21"/>
        <v>1</v>
      </c>
      <c r="B119" s="9">
        <f t="shared" si="22"/>
        <v>1</v>
      </c>
      <c r="C119" s="9">
        <f t="shared" si="29"/>
        <v>1</v>
      </c>
      <c r="D119" s="9">
        <f t="shared" si="23"/>
        <v>1</v>
      </c>
      <c r="E119" s="9">
        <f t="shared" si="24"/>
        <v>1</v>
      </c>
      <c r="F119" s="67" t="s">
        <v>73</v>
      </c>
      <c r="G119" s="68" t="s">
        <v>105</v>
      </c>
      <c r="H119" s="7">
        <v>1</v>
      </c>
      <c r="I119" s="66" t="s">
        <v>120</v>
      </c>
      <c r="J119" s="66">
        <v>313049</v>
      </c>
      <c r="K119" s="66" t="s">
        <v>208</v>
      </c>
      <c r="L119" s="66" t="s">
        <v>46</v>
      </c>
      <c r="M119" s="66" t="s">
        <v>47</v>
      </c>
      <c r="N119" s="65">
        <v>7.71</v>
      </c>
      <c r="O119" s="54">
        <v>8.27</v>
      </c>
      <c r="P119" s="54">
        <v>8.5299999999999994</v>
      </c>
      <c r="Q119" s="54">
        <v>8.64</v>
      </c>
      <c r="R119" s="54">
        <v>8.0299999999999994</v>
      </c>
      <c r="S119" s="65">
        <v>7.28</v>
      </c>
      <c r="T119" s="14">
        <v>5.93</v>
      </c>
      <c r="U119" s="50">
        <v>6.71</v>
      </c>
      <c r="V119" s="30"/>
      <c r="AD119" s="65">
        <v>7.2</v>
      </c>
      <c r="AE119" s="65">
        <v>7.9</v>
      </c>
      <c r="AF119" s="65">
        <v>7.89</v>
      </c>
      <c r="AG119" s="70">
        <v>8.4600000000000009</v>
      </c>
      <c r="AH119" s="65">
        <v>7.36</v>
      </c>
      <c r="AI119" s="65">
        <v>6.45</v>
      </c>
      <c r="AJ119" s="14">
        <v>5.21</v>
      </c>
      <c r="AK119" s="50">
        <v>6.52</v>
      </c>
      <c r="AL119" s="30"/>
      <c r="AT119" s="29">
        <f t="shared" si="35"/>
        <v>0.51</v>
      </c>
      <c r="AU119" s="29">
        <f t="shared" si="35"/>
        <v>0.37</v>
      </c>
      <c r="AV119" s="29">
        <f t="shared" si="35"/>
        <v>0.64</v>
      </c>
      <c r="AW119" s="29">
        <f t="shared" si="35"/>
        <v>0.18</v>
      </c>
      <c r="AX119" s="29">
        <f t="shared" si="35"/>
        <v>0.67</v>
      </c>
      <c r="AY119" s="29">
        <f t="shared" si="35"/>
        <v>0.83</v>
      </c>
      <c r="AZ119" s="29">
        <f t="shared" si="35"/>
        <v>0.72</v>
      </c>
      <c r="BA119" s="29">
        <f t="shared" si="35"/>
        <v>0.19</v>
      </c>
      <c r="BB119" s="30"/>
      <c r="BJ119" s="29">
        <f t="shared" si="38"/>
        <v>7.71</v>
      </c>
      <c r="BK119" s="29">
        <f t="shared" si="38"/>
        <v>8.27</v>
      </c>
      <c r="BL119" s="29">
        <f t="shared" si="38"/>
        <v>8.5299999999999994</v>
      </c>
      <c r="BM119" s="29">
        <f t="shared" si="38"/>
        <v>8.64</v>
      </c>
      <c r="BN119" s="29">
        <f t="shared" si="38"/>
        <v>8.0299999999999994</v>
      </c>
      <c r="BO119" s="29">
        <f t="shared" si="26"/>
        <v>7.28</v>
      </c>
      <c r="BP119" s="29">
        <f t="shared" si="36"/>
        <v>5.93</v>
      </c>
      <c r="BQ119" s="29">
        <f t="shared" si="36"/>
        <v>6.71</v>
      </c>
      <c r="BR119" s="30"/>
      <c r="BZ119" s="29">
        <f t="shared" si="37"/>
        <v>0.51</v>
      </c>
      <c r="CA119" s="29">
        <f t="shared" si="37"/>
        <v>0.37</v>
      </c>
      <c r="CB119" s="29">
        <f t="shared" si="37"/>
        <v>0.64</v>
      </c>
      <c r="CC119" s="29">
        <f t="shared" si="37"/>
        <v>0.18</v>
      </c>
      <c r="CD119" s="29">
        <f t="shared" si="37"/>
        <v>0.67</v>
      </c>
      <c r="CE119" s="29">
        <f t="shared" si="37"/>
        <v>0.83</v>
      </c>
      <c r="CF119" s="29">
        <f t="shared" si="37"/>
        <v>0.72</v>
      </c>
      <c r="CG119" s="29">
        <f t="shared" si="37"/>
        <v>0.19</v>
      </c>
      <c r="CH119" s="30"/>
      <c r="CP119" s="28">
        <f>IFERROR(IF($E119=1,RANK(BJ119,BJ:BJ,1)+COUNTIF(BJ$4:BJ119,BJ119)-1,"-"),"-")</f>
        <v>29</v>
      </c>
      <c r="CQ119" s="28">
        <f>IFERROR(IF($E119=1,RANK(BK119,BK:BK,1)+COUNTIF(BK$4:BK119,BK119)-1,"-"),"-")</f>
        <v>26</v>
      </c>
      <c r="CR119" s="28">
        <f>IFERROR(IF($E119=1,RANK(BL119,BL:BL,1)+COUNTIF(BL$4:BL119,BL119)-1,"-"),"-")</f>
        <v>19</v>
      </c>
      <c r="CS119" s="28">
        <f>IFERROR(IF($E119=1,RANK(BM119,BM:BM,1)+COUNTIF(BM$4:BM119,BM119)-1,"-"),"-")</f>
        <v>70</v>
      </c>
      <c r="CT119" s="28">
        <f>IFERROR(IF($E119=1,RANK(BN119,BN:BN,1)+COUNTIF(BN$4:BN119,BN119)-1,"-"),"-")</f>
        <v>47</v>
      </c>
      <c r="CU119" s="28">
        <f>IFERROR(IF($E119=1,RANK(BO119,BO:BO,1)+COUNTIF(BO$4:BO119,BO119)-1,"-"),"-")</f>
        <v>22</v>
      </c>
      <c r="CV119" s="28">
        <f>IFERROR(IF($E119=1,RANK(BP119,BP:BP,1)+COUNTIF(BP$4:BP119,BP119)-1,"-"),"-")</f>
        <v>15</v>
      </c>
      <c r="CW119" s="28">
        <f>IFERROR(IF($E119=1,RANK(BQ119,BQ:BQ,1)+COUNTIF(BQ$4:BQ119,BQ119)-1,"-"),"-")</f>
        <v>16</v>
      </c>
      <c r="CX119" s="30"/>
      <c r="DF119" s="28">
        <f>IFERROR(IF($E119=1,RANK(BZ119,BZ:BZ,1)+COUNTIF(BZ$3:BZ118,BZ119),"-"),"-")</f>
        <v>95</v>
      </c>
      <c r="DG119" s="28">
        <f>IFERROR(IF($E119=1,RANK(CA119,CA:CA,1)+COUNTIF(CA$3:CA118,CA119),"-"),"-")</f>
        <v>84</v>
      </c>
      <c r="DH119" s="28">
        <f>IFERROR(IF($E119=1,RANK(CB119,CB:CB,1)+COUNTIF(CB$3:CB118,CB119),"-"),"-")</f>
        <v>95</v>
      </c>
      <c r="DI119" s="28">
        <f>IFERROR(IF($E119=1,RANK(CC119,CC:CC,1)+COUNTIF(CC$3:CC118,CC119),"-"),"-")</f>
        <v>72</v>
      </c>
      <c r="DJ119" s="28">
        <f>IFERROR(IF($E119=1,RANK(CD119,CD:CD,1)+COUNTIF(CD$3:CD118,CD119),"-"),"-")</f>
        <v>96</v>
      </c>
      <c r="DK119" s="28">
        <f>IFERROR(IF($E119=1,RANK(CE119,CE:CE,1)+COUNTIF(CE$3:CE118,CE119),"-"),"-")</f>
        <v>95</v>
      </c>
      <c r="DL119" s="28">
        <f>IFERROR(IF($E119=1,RANK(CF119,CF:CF,1)+COUNTIF(CF$3:CF118,CF119),"-"),"-")</f>
        <v>96</v>
      </c>
      <c r="DM119" s="28">
        <f>IFERROR(IF($E119=1,RANK(CG119,CG:CG,1)+COUNTIF(CG$3:CG118,CG119),"-"),"-")</f>
        <v>52</v>
      </c>
      <c r="DN119" s="6"/>
      <c r="DO119" s="28" t="str">
        <f>IFERROR(IF($E119=1,RANK(CI119,CI:CI,1)+COUNTIF(CI$4:CI119,CI119)-1,"-"),"-")</f>
        <v>-</v>
      </c>
      <c r="DP119" s="28" t="str">
        <f>IFERROR(IF($E119=1,RANK(CJ119,CJ:CJ,1)+COUNTIF(CJ$4:CJ119,CJ119)-1,"-"),"-")</f>
        <v>-</v>
      </c>
      <c r="DQ119" s="28" t="str">
        <f>IFERROR(IF($E119=1,RANK(CK119,CK:CK,1)+COUNTIF(CK$4:CK119,CK119)-1,"-"),"-")</f>
        <v>-</v>
      </c>
      <c r="DR119" s="28" t="str">
        <f>IFERROR(IF($E119=1,RANK(CL119,CL:CL,1)+COUNTIF(CL$4:CL119,CL119)-1,"-"),"-")</f>
        <v>-</v>
      </c>
      <c r="DS119" s="28" t="str">
        <f>IFERROR(IF($E119=1,RANK(CM119,CM:CM,1)+COUNTIF(CM$4:CM119,CM119)-1,"-"),"-")</f>
        <v>-</v>
      </c>
      <c r="DT119" s="28" t="str">
        <f>IFERROR(IF($E119=1,RANK(CN119,CN:CN,1)+COUNTIF(CN$4:CN119,CN119)-1,"-"),"-")</f>
        <v>-</v>
      </c>
      <c r="EU119">
        <v>7.54</v>
      </c>
      <c r="EV119">
        <v>8.68</v>
      </c>
      <c r="EW119">
        <v>8.4499999999999993</v>
      </c>
      <c r="EX119">
        <v>9.09</v>
      </c>
      <c r="EY119">
        <v>7.87</v>
      </c>
      <c r="EZ119">
        <v>6.67</v>
      </c>
      <c r="FA119">
        <v>5.44</v>
      </c>
      <c r="FB119">
        <v>6.91</v>
      </c>
      <c r="FK119">
        <v>7.91</v>
      </c>
      <c r="FL119">
        <v>8.4700000000000006</v>
      </c>
      <c r="FM119">
        <v>8.64</v>
      </c>
      <c r="FN119">
        <v>8.91</v>
      </c>
      <c r="FO119">
        <v>7.86</v>
      </c>
      <c r="FP119" t="s">
        <v>84</v>
      </c>
      <c r="FQ119">
        <v>5.07</v>
      </c>
      <c r="FR119">
        <v>6.79</v>
      </c>
    </row>
    <row r="120" spans="1:174" x14ac:dyDescent="0.35">
      <c r="A120" s="9">
        <f t="shared" si="21"/>
        <v>1</v>
      </c>
      <c r="B120" s="9">
        <f t="shared" si="22"/>
        <v>1</v>
      </c>
      <c r="C120" s="9">
        <f t="shared" si="29"/>
        <v>1</v>
      </c>
      <c r="D120" s="9">
        <f t="shared" si="23"/>
        <v>1</v>
      </c>
      <c r="E120" s="9">
        <f t="shared" si="24"/>
        <v>1</v>
      </c>
      <c r="F120" s="67" t="s">
        <v>73</v>
      </c>
      <c r="G120" s="68" t="s">
        <v>109</v>
      </c>
      <c r="H120" s="7">
        <v>1</v>
      </c>
      <c r="I120" s="66" t="s">
        <v>49</v>
      </c>
      <c r="J120" s="66">
        <v>411017</v>
      </c>
      <c r="K120" s="66" t="s">
        <v>209</v>
      </c>
      <c r="L120" s="66" t="s">
        <v>46</v>
      </c>
      <c r="M120" s="66" t="s">
        <v>47</v>
      </c>
      <c r="N120" s="54">
        <v>8.41</v>
      </c>
      <c r="O120" s="54">
        <v>8.77</v>
      </c>
      <c r="P120" s="55">
        <v>9.2899999999999991</v>
      </c>
      <c r="Q120" s="54">
        <v>8.73</v>
      </c>
      <c r="R120" s="54">
        <v>8.48</v>
      </c>
      <c r="S120" s="54">
        <v>8.26</v>
      </c>
      <c r="T120" s="50">
        <v>7.28</v>
      </c>
      <c r="U120" s="50">
        <v>7.8</v>
      </c>
      <c r="V120" s="30"/>
      <c r="AD120" s="70">
        <v>8.11</v>
      </c>
      <c r="AE120" s="70">
        <v>8.27</v>
      </c>
      <c r="AF120" s="70">
        <v>8.91</v>
      </c>
      <c r="AG120" s="70">
        <v>8.44</v>
      </c>
      <c r="AH120" s="70">
        <v>8.1199999999999992</v>
      </c>
      <c r="AI120" s="65">
        <v>7.86</v>
      </c>
      <c r="AJ120" s="50">
        <v>7.15</v>
      </c>
      <c r="AK120" s="50">
        <v>7.56</v>
      </c>
      <c r="AL120" s="30"/>
      <c r="AT120" s="29">
        <f t="shared" si="35"/>
        <v>0.3</v>
      </c>
      <c r="AU120" s="29">
        <f t="shared" si="35"/>
        <v>0.5</v>
      </c>
      <c r="AV120" s="29">
        <f t="shared" si="35"/>
        <v>0.38</v>
      </c>
      <c r="AW120" s="29">
        <f t="shared" si="35"/>
        <v>0.28999999999999998</v>
      </c>
      <c r="AX120" s="29">
        <f t="shared" si="35"/>
        <v>0.36</v>
      </c>
      <c r="AY120" s="29">
        <f t="shared" si="35"/>
        <v>0.4</v>
      </c>
      <c r="AZ120" s="29">
        <f t="shared" si="35"/>
        <v>0.13</v>
      </c>
      <c r="BA120" s="29">
        <f t="shared" si="35"/>
        <v>0.24</v>
      </c>
      <c r="BB120" s="30"/>
      <c r="BJ120" s="29">
        <f t="shared" si="38"/>
        <v>8.41</v>
      </c>
      <c r="BK120" s="29">
        <f t="shared" si="38"/>
        <v>8.77</v>
      </c>
      <c r="BL120" s="29">
        <f t="shared" si="38"/>
        <v>9.2899999999999991</v>
      </c>
      <c r="BM120" s="29">
        <f t="shared" si="38"/>
        <v>8.73</v>
      </c>
      <c r="BN120" s="29">
        <f t="shared" si="38"/>
        <v>8.48</v>
      </c>
      <c r="BO120" s="29">
        <f t="shared" si="26"/>
        <v>8.26</v>
      </c>
      <c r="BP120" s="29">
        <f t="shared" si="36"/>
        <v>7.28</v>
      </c>
      <c r="BQ120" s="29">
        <f t="shared" si="36"/>
        <v>7.8</v>
      </c>
      <c r="BR120" s="30"/>
      <c r="BZ120" s="29">
        <f t="shared" si="37"/>
        <v>0.3</v>
      </c>
      <c r="CA120" s="29">
        <f t="shared" si="37"/>
        <v>0.5</v>
      </c>
      <c r="CB120" s="29">
        <f t="shared" si="37"/>
        <v>0.38</v>
      </c>
      <c r="CC120" s="29">
        <f t="shared" si="37"/>
        <v>0.28999999999999998</v>
      </c>
      <c r="CD120" s="29">
        <f t="shared" si="37"/>
        <v>0.36</v>
      </c>
      <c r="CE120" s="29">
        <f t="shared" si="37"/>
        <v>0.4</v>
      </c>
      <c r="CF120" s="29">
        <f t="shared" si="37"/>
        <v>0.13</v>
      </c>
      <c r="CG120" s="29">
        <f t="shared" si="37"/>
        <v>0.24</v>
      </c>
      <c r="CH120" s="30"/>
      <c r="CP120" s="28">
        <f>IFERROR(IF($E120=1,RANK(BJ120,BJ:BJ,1)+COUNTIF(BJ$4:BJ120,BJ120)-1,"-"),"-")</f>
        <v>94</v>
      </c>
      <c r="CQ120" s="28">
        <f>IFERROR(IF($E120=1,RANK(BK120,BK:BK,1)+COUNTIF(BK$4:BK120,BK120)-1,"-"),"-")</f>
        <v>88</v>
      </c>
      <c r="CR120" s="28">
        <f>IFERROR(IF($E120=1,RANK(BL120,BL:BL,1)+COUNTIF(BL$4:BL120,BL120)-1,"-"),"-")</f>
        <v>99</v>
      </c>
      <c r="CS120" s="28">
        <f>IFERROR(IF($E120=1,RANK(BM120,BM:BM,1)+COUNTIF(BM$4:BM120,BM120)-1,"-"),"-")</f>
        <v>78</v>
      </c>
      <c r="CT120" s="28">
        <f>IFERROR(IF($E120=1,RANK(BN120,BN:BN,1)+COUNTIF(BN$4:BN120,BN120)-1,"-"),"-")</f>
        <v>92</v>
      </c>
      <c r="CU120" s="28">
        <f>IFERROR(IF($E120=1,RANK(BO120,BO:BO,1)+COUNTIF(BO$4:BO120,BO120)-1,"-"),"-")</f>
        <v>99</v>
      </c>
      <c r="CV120" s="28">
        <f>IFERROR(IF($E120=1,RANK(BP120,BP:BP,1)+COUNTIF(BP$4:BP120,BP120)-1,"-"),"-")</f>
        <v>80</v>
      </c>
      <c r="CW120" s="28">
        <f>IFERROR(IF($E120=1,RANK(BQ120,BQ:BQ,1)+COUNTIF(BQ$4:BQ120,BQ120)-1,"-"),"-")</f>
        <v>89</v>
      </c>
      <c r="CX120" s="30"/>
      <c r="DF120" s="28">
        <f>IFERROR(IF($E120=1,RANK(BZ120,BZ:BZ,1)+COUNTIF(BZ$3:BZ119,BZ120),"-"),"-")</f>
        <v>83</v>
      </c>
      <c r="DG120" s="28">
        <f>IFERROR(IF($E120=1,RANK(CA120,CA:CA,1)+COUNTIF(CA$3:CA119,CA120),"-"),"-")</f>
        <v>94</v>
      </c>
      <c r="DH120" s="28">
        <f>IFERROR(IF($E120=1,RANK(CB120,CB:CB,1)+COUNTIF(CB$3:CB119,CB120),"-"),"-")</f>
        <v>88</v>
      </c>
      <c r="DI120" s="28">
        <f>IFERROR(IF($E120=1,RANK(CC120,CC:CC,1)+COUNTIF(CC$3:CC119,CC120),"-"),"-")</f>
        <v>87</v>
      </c>
      <c r="DJ120" s="28">
        <f>IFERROR(IF($E120=1,RANK(CD120,CD:CD,1)+COUNTIF(CD$3:CD119,CD120),"-"),"-")</f>
        <v>81</v>
      </c>
      <c r="DK120" s="28">
        <f>IFERROR(IF($E120=1,RANK(CE120,CE:CE,1)+COUNTIF(CE$3:CE119,CE120),"-"),"-")</f>
        <v>82</v>
      </c>
      <c r="DL120" s="28">
        <f>IFERROR(IF($E120=1,RANK(CF120,CF:CF,1)+COUNTIF(CF$3:CF119,CF120),"-"),"-")</f>
        <v>51</v>
      </c>
      <c r="DM120" s="28">
        <f>IFERROR(IF($E120=1,RANK(CG120,CG:CG,1)+COUNTIF(CG$3:CG119,CG120),"-"),"-")</f>
        <v>61</v>
      </c>
      <c r="DN120" s="6"/>
      <c r="DO120" s="28" t="str">
        <f>IFERROR(IF($E120=1,RANK(CI120,CI:CI,1)+COUNTIF(CI$4:CI120,CI120)-1,"-"),"-")</f>
        <v>-</v>
      </c>
      <c r="DP120" s="28" t="str">
        <f>IFERROR(IF($E120=1,RANK(CJ120,CJ:CJ,1)+COUNTIF(CJ$4:CJ120,CJ120)-1,"-"),"-")</f>
        <v>-</v>
      </c>
      <c r="DQ120" s="28" t="str">
        <f>IFERROR(IF($E120=1,RANK(CK120,CK:CK,1)+COUNTIF(CK$4:CK120,CK120)-1,"-"),"-")</f>
        <v>-</v>
      </c>
      <c r="DR120" s="28" t="str">
        <f>IFERROR(IF($E120=1,RANK(CL120,CL:CL,1)+COUNTIF(CL$4:CL120,CL120)-1,"-"),"-")</f>
        <v>-</v>
      </c>
      <c r="DS120" s="28" t="str">
        <f>IFERROR(IF($E120=1,RANK(CM120,CM:CM,1)+COUNTIF(CM$4:CM120,CM120)-1,"-"),"-")</f>
        <v>-</v>
      </c>
      <c r="DT120" s="28" t="str">
        <f>IFERROR(IF($E120=1,RANK(CN120,CN:CN,1)+COUNTIF(CN$4:CN120,CN120)-1,"-"),"-")</f>
        <v>-</v>
      </c>
      <c r="EU120">
        <v>7.6</v>
      </c>
      <c r="EV120">
        <v>8.66</v>
      </c>
      <c r="EW120">
        <v>8.82</v>
      </c>
      <c r="EX120">
        <v>8.33</v>
      </c>
      <c r="EY120">
        <v>8.1199999999999992</v>
      </c>
      <c r="EZ120">
        <v>8.0399999999999991</v>
      </c>
      <c r="FA120">
        <v>5.17</v>
      </c>
      <c r="FB120">
        <v>6.13</v>
      </c>
      <c r="FK120">
        <v>7.41</v>
      </c>
      <c r="FL120">
        <v>8.34</v>
      </c>
      <c r="FM120">
        <v>8.6999999999999993</v>
      </c>
      <c r="FN120">
        <v>8.4</v>
      </c>
      <c r="FO120">
        <v>7.45</v>
      </c>
      <c r="FP120">
        <v>6.66</v>
      </c>
      <c r="FQ120">
        <v>4.4800000000000004</v>
      </c>
      <c r="FR120">
        <v>6.1</v>
      </c>
    </row>
    <row r="121" spans="1:174" x14ac:dyDescent="0.35">
      <c r="A121" s="9">
        <f t="shared" si="21"/>
        <v>1</v>
      </c>
      <c r="B121" s="9">
        <f t="shared" si="22"/>
        <v>1</v>
      </c>
      <c r="C121" s="9">
        <f t="shared" si="29"/>
        <v>1</v>
      </c>
      <c r="D121" s="9">
        <f t="shared" si="23"/>
        <v>1</v>
      </c>
      <c r="E121" s="9">
        <f t="shared" si="24"/>
        <v>1</v>
      </c>
      <c r="F121" s="67" t="s">
        <v>73</v>
      </c>
      <c r="G121" s="68" t="s">
        <v>105</v>
      </c>
      <c r="H121" s="7">
        <v>1</v>
      </c>
      <c r="I121" s="66" t="s">
        <v>120</v>
      </c>
      <c r="J121" s="66">
        <v>271817</v>
      </c>
      <c r="K121" s="66" t="s">
        <v>210</v>
      </c>
      <c r="L121" s="66" t="s">
        <v>46</v>
      </c>
      <c r="M121" s="66" t="s">
        <v>47</v>
      </c>
      <c r="N121" s="65">
        <v>7.09</v>
      </c>
      <c r="O121" s="54">
        <v>8.24</v>
      </c>
      <c r="P121" s="54">
        <v>8.4</v>
      </c>
      <c r="Q121" s="65">
        <v>7.98</v>
      </c>
      <c r="R121" s="65">
        <v>7.23</v>
      </c>
      <c r="S121" s="65">
        <v>6.42</v>
      </c>
      <c r="T121" s="14">
        <v>4.96</v>
      </c>
      <c r="U121" s="50">
        <v>6.06</v>
      </c>
      <c r="V121" s="30"/>
      <c r="AD121" s="65">
        <v>7.09</v>
      </c>
      <c r="AE121" s="65">
        <v>7.95</v>
      </c>
      <c r="AF121" s="70">
        <v>8.27</v>
      </c>
      <c r="AG121" s="70">
        <v>8.4</v>
      </c>
      <c r="AH121" s="65">
        <v>7.54</v>
      </c>
      <c r="AI121" s="56">
        <v>5.72</v>
      </c>
      <c r="AJ121" s="14">
        <v>4.59</v>
      </c>
      <c r="AK121" s="50">
        <v>6.46</v>
      </c>
      <c r="AL121" s="30"/>
      <c r="AT121" s="29">
        <f t="shared" si="35"/>
        <v>0</v>
      </c>
      <c r="AU121" s="29">
        <f t="shared" si="35"/>
        <v>0.28999999999999998</v>
      </c>
      <c r="AV121" s="29">
        <f t="shared" si="35"/>
        <v>0.13</v>
      </c>
      <c r="AW121" s="29">
        <f t="shared" si="35"/>
        <v>-0.42</v>
      </c>
      <c r="AX121" s="29">
        <f t="shared" si="35"/>
        <v>-0.31</v>
      </c>
      <c r="AY121" s="29">
        <f t="shared" si="35"/>
        <v>0.7</v>
      </c>
      <c r="AZ121" s="29">
        <f t="shared" si="35"/>
        <v>0.37</v>
      </c>
      <c r="BA121" s="29">
        <f t="shared" si="35"/>
        <v>-0.4</v>
      </c>
      <c r="BB121" s="30"/>
      <c r="BJ121" s="29">
        <f t="shared" si="38"/>
        <v>7.09</v>
      </c>
      <c r="BK121" s="29">
        <f t="shared" si="38"/>
        <v>8.24</v>
      </c>
      <c r="BL121" s="29">
        <f t="shared" si="38"/>
        <v>8.4</v>
      </c>
      <c r="BM121" s="29">
        <f t="shared" si="38"/>
        <v>7.98</v>
      </c>
      <c r="BN121" s="29">
        <f t="shared" si="38"/>
        <v>7.23</v>
      </c>
      <c r="BO121" s="29">
        <f t="shared" si="26"/>
        <v>6.42</v>
      </c>
      <c r="BP121" s="29">
        <f t="shared" si="36"/>
        <v>4.96</v>
      </c>
      <c r="BQ121" s="29">
        <f t="shared" si="36"/>
        <v>6.06</v>
      </c>
      <c r="BR121" s="30"/>
      <c r="BZ121" s="29">
        <f t="shared" si="37"/>
        <v>0</v>
      </c>
      <c r="CA121" s="29">
        <f t="shared" si="37"/>
        <v>0.28999999999999998</v>
      </c>
      <c r="CB121" s="29">
        <f t="shared" si="37"/>
        <v>0.13</v>
      </c>
      <c r="CC121" s="29">
        <f t="shared" si="37"/>
        <v>-0.42</v>
      </c>
      <c r="CD121" s="29">
        <f t="shared" si="37"/>
        <v>-0.31</v>
      </c>
      <c r="CE121" s="29">
        <f t="shared" si="37"/>
        <v>0.7</v>
      </c>
      <c r="CF121" s="29">
        <f t="shared" si="37"/>
        <v>0.37</v>
      </c>
      <c r="CG121" s="29">
        <f t="shared" si="37"/>
        <v>-0.4</v>
      </c>
      <c r="CH121" s="30"/>
      <c r="CP121" s="28">
        <f>IFERROR(IF($E121=1,RANK(BJ121,BJ:BJ,1)+COUNTIF(BJ$4:BJ121,BJ121)-1,"-"),"-")</f>
        <v>3</v>
      </c>
      <c r="CQ121" s="28">
        <f>IFERROR(IF($E121=1,RANK(BK121,BK:BK,1)+COUNTIF(BK$4:BK121,BK121)-1,"-"),"-")</f>
        <v>22</v>
      </c>
      <c r="CR121" s="28">
        <f>IFERROR(IF($E121=1,RANK(BL121,BL:BL,1)+COUNTIF(BL$4:BL121,BL121)-1,"-"),"-")</f>
        <v>12</v>
      </c>
      <c r="CS121" s="28">
        <f>IFERROR(IF($E121=1,RANK(BM121,BM:BM,1)+COUNTIF(BM$4:BM121,BM121)-1,"-"),"-")</f>
        <v>17</v>
      </c>
      <c r="CT121" s="28">
        <f>IFERROR(IF($E121=1,RANK(BN121,BN:BN,1)+COUNTIF(BN$4:BN121,BN121)-1,"-"),"-")</f>
        <v>5</v>
      </c>
      <c r="CU121" s="28">
        <f>IFERROR(IF($E121=1,RANK(BO121,BO:BO,1)+COUNTIF(BO$4:BO121,BO121)-1,"-"),"-")</f>
        <v>3</v>
      </c>
      <c r="CV121" s="28">
        <f>IFERROR(IF($E121=1,RANK(BP121,BP:BP,1)+COUNTIF(BP$4:BP121,BP121)-1,"-"),"-")</f>
        <v>2</v>
      </c>
      <c r="CW121" s="28">
        <f>IFERROR(IF($E121=1,RANK(BQ121,BQ:BQ,1)+COUNTIF(BQ$4:BQ121,BQ121)-1,"-"),"-")</f>
        <v>1</v>
      </c>
      <c r="CX121" s="30"/>
      <c r="DF121" s="28">
        <f>IFERROR(IF($E121=1,RANK(BZ121,BZ:BZ,1)+COUNTIF(BZ$3:BZ120,BZ121),"-"),"-")</f>
        <v>40</v>
      </c>
      <c r="DG121" s="28">
        <f>IFERROR(IF($E121=1,RANK(CA121,CA:CA,1)+COUNTIF(CA$3:CA120,CA121),"-"),"-")</f>
        <v>79</v>
      </c>
      <c r="DH121" s="28">
        <f>IFERROR(IF($E121=1,RANK(CB121,CB:CB,1)+COUNTIF(CB$3:CB120,CB121),"-"),"-")</f>
        <v>62</v>
      </c>
      <c r="DI121" s="28">
        <f>IFERROR(IF($E121=1,RANK(CC121,CC:CC,1)+COUNTIF(CC$3:CC120,CC121),"-"),"-")</f>
        <v>2</v>
      </c>
      <c r="DJ121" s="28">
        <f>IFERROR(IF($E121=1,RANK(CD121,CD:CD,1)+COUNTIF(CD$3:CD120,CD121),"-"),"-")</f>
        <v>7</v>
      </c>
      <c r="DK121" s="28">
        <f>IFERROR(IF($E121=1,RANK(CE121,CE:CE,1)+COUNTIF(CE$3:CE120,CE121),"-"),"-")</f>
        <v>92</v>
      </c>
      <c r="DL121" s="28">
        <f>IFERROR(IF($E121=1,RANK(CF121,CF:CF,1)+COUNTIF(CF$3:CF120,CF121),"-"),"-")</f>
        <v>81</v>
      </c>
      <c r="DM121" s="28">
        <f>IFERROR(IF($E121=1,RANK(CG121,CG:CG,1)+COUNTIF(CG$3:CG120,CG121),"-"),"-")</f>
        <v>7</v>
      </c>
      <c r="DN121" s="6"/>
      <c r="DO121" s="28" t="str">
        <f>IFERROR(IF($E121=1,RANK(CI121,CI:CI,1)+COUNTIF(CI$4:CI121,CI121)-1,"-"),"-")</f>
        <v>-</v>
      </c>
      <c r="DP121" s="28" t="str">
        <f>IFERROR(IF($E121=1,RANK(CJ121,CJ:CJ,1)+COUNTIF(CJ$4:CJ121,CJ121)-1,"-"),"-")</f>
        <v>-</v>
      </c>
      <c r="DQ121" s="28" t="str">
        <f>IFERROR(IF($E121=1,RANK(CK121,CK:CK,1)+COUNTIF(CK$4:CK121,CK121)-1,"-"),"-")</f>
        <v>-</v>
      </c>
      <c r="DR121" s="28" t="str">
        <f>IFERROR(IF($E121=1,RANK(CL121,CL:CL,1)+COUNTIF(CL$4:CL121,CL121)-1,"-"),"-")</f>
        <v>-</v>
      </c>
      <c r="DS121" s="28" t="str">
        <f>IFERROR(IF($E121=1,RANK(CM121,CM:CM,1)+COUNTIF(CM$4:CM121,CM121)-1,"-"),"-")</f>
        <v>-</v>
      </c>
      <c r="DT121" s="28" t="str">
        <f>IFERROR(IF($E121=1,RANK(CN121,CN:CN,1)+COUNTIF(CN$4:CN121,CN121)-1,"-"),"-")</f>
        <v>-</v>
      </c>
      <c r="EU121">
        <v>7.37</v>
      </c>
      <c r="EV121">
        <v>8.65</v>
      </c>
      <c r="EW121">
        <v>9.0399999999999991</v>
      </c>
      <c r="EX121">
        <v>8.2899999999999991</v>
      </c>
      <c r="EY121">
        <v>7.37</v>
      </c>
      <c r="EZ121">
        <v>7.49</v>
      </c>
      <c r="FA121">
        <v>5.26</v>
      </c>
      <c r="FB121">
        <v>6.09</v>
      </c>
      <c r="FK121">
        <v>7.14</v>
      </c>
      <c r="FL121">
        <v>7.84</v>
      </c>
      <c r="FM121">
        <v>8.5299999999999994</v>
      </c>
      <c r="FN121">
        <v>8.02</v>
      </c>
      <c r="FO121">
        <v>7.31</v>
      </c>
      <c r="FP121">
        <v>6.82</v>
      </c>
      <c r="FQ121">
        <v>5.01</v>
      </c>
      <c r="FR121">
        <v>5.38</v>
      </c>
    </row>
    <row r="122" spans="1:174" x14ac:dyDescent="0.35">
      <c r="A122" s="9">
        <f t="shared" si="21"/>
        <v>1</v>
      </c>
      <c r="B122" s="9">
        <f t="shared" si="22"/>
        <v>1</v>
      </c>
      <c r="C122" s="9">
        <f t="shared" si="29"/>
        <v>1</v>
      </c>
      <c r="D122" s="9">
        <f t="shared" si="23"/>
        <v>1</v>
      </c>
      <c r="E122" s="9">
        <f t="shared" si="24"/>
        <v>1</v>
      </c>
      <c r="F122" s="67" t="s">
        <v>73</v>
      </c>
      <c r="G122" s="68" t="s">
        <v>105</v>
      </c>
      <c r="H122" s="7">
        <v>1</v>
      </c>
      <c r="I122" s="66" t="s">
        <v>120</v>
      </c>
      <c r="J122" s="66">
        <v>296004</v>
      </c>
      <c r="K122" s="66" t="s">
        <v>211</v>
      </c>
      <c r="L122" s="66" t="s">
        <v>46</v>
      </c>
      <c r="M122" s="66" t="s">
        <v>47</v>
      </c>
      <c r="N122" s="54">
        <v>8.19</v>
      </c>
      <c r="O122" s="54">
        <v>8.7799999999999994</v>
      </c>
      <c r="P122" s="55">
        <v>9.09</v>
      </c>
      <c r="Q122" s="54">
        <v>8.34</v>
      </c>
      <c r="R122" s="54">
        <v>8.01</v>
      </c>
      <c r="S122" s="54">
        <v>8.07</v>
      </c>
      <c r="T122" s="50">
        <v>7.18</v>
      </c>
      <c r="U122" s="50">
        <v>7.88</v>
      </c>
      <c r="V122" s="30"/>
      <c r="AD122" s="65">
        <v>8.19</v>
      </c>
      <c r="AE122" s="70">
        <v>8.41</v>
      </c>
      <c r="AF122" s="72">
        <v>9.01</v>
      </c>
      <c r="AG122" s="70">
        <v>8.36</v>
      </c>
      <c r="AH122" s="70">
        <v>8.11</v>
      </c>
      <c r="AI122" s="65">
        <v>7.86</v>
      </c>
      <c r="AJ122" s="50">
        <v>7.32</v>
      </c>
      <c r="AK122" s="50">
        <v>7.88</v>
      </c>
      <c r="AL122" s="30"/>
      <c r="AT122" s="29">
        <f t="shared" si="35"/>
        <v>0</v>
      </c>
      <c r="AU122" s="29">
        <f t="shared" si="35"/>
        <v>0.37</v>
      </c>
      <c r="AV122" s="29">
        <f t="shared" si="35"/>
        <v>0.08</v>
      </c>
      <c r="AW122" s="29">
        <f t="shared" si="35"/>
        <v>-0.02</v>
      </c>
      <c r="AX122" s="29">
        <f t="shared" si="35"/>
        <v>-0.1</v>
      </c>
      <c r="AY122" s="29">
        <f t="shared" si="35"/>
        <v>0.21</v>
      </c>
      <c r="AZ122" s="29">
        <f t="shared" si="35"/>
        <v>-0.14000000000000001</v>
      </c>
      <c r="BA122" s="29">
        <f t="shared" si="35"/>
        <v>0</v>
      </c>
      <c r="BB122" s="30"/>
      <c r="BJ122" s="29">
        <f t="shared" si="38"/>
        <v>8.19</v>
      </c>
      <c r="BK122" s="29">
        <f t="shared" si="38"/>
        <v>8.7799999999999994</v>
      </c>
      <c r="BL122" s="29">
        <f t="shared" si="38"/>
        <v>9.09</v>
      </c>
      <c r="BM122" s="29">
        <f t="shared" si="38"/>
        <v>8.34</v>
      </c>
      <c r="BN122" s="29">
        <f t="shared" si="38"/>
        <v>8.01</v>
      </c>
      <c r="BO122" s="29">
        <f t="shared" si="26"/>
        <v>8.07</v>
      </c>
      <c r="BP122" s="29">
        <f t="shared" si="36"/>
        <v>7.18</v>
      </c>
      <c r="BQ122" s="29">
        <f t="shared" si="36"/>
        <v>7.88</v>
      </c>
      <c r="BR122" s="30"/>
      <c r="BZ122" s="29">
        <f t="shared" si="37"/>
        <v>0</v>
      </c>
      <c r="CA122" s="29">
        <f t="shared" si="37"/>
        <v>0.37</v>
      </c>
      <c r="CB122" s="29">
        <f t="shared" si="37"/>
        <v>0.08</v>
      </c>
      <c r="CC122" s="29">
        <f t="shared" si="37"/>
        <v>-0.02</v>
      </c>
      <c r="CD122" s="29">
        <f t="shared" si="37"/>
        <v>-0.1</v>
      </c>
      <c r="CE122" s="29">
        <f t="shared" si="37"/>
        <v>0.21</v>
      </c>
      <c r="CF122" s="29">
        <f t="shared" si="37"/>
        <v>-0.14000000000000001</v>
      </c>
      <c r="CG122" s="29">
        <f t="shared" si="37"/>
        <v>0</v>
      </c>
      <c r="CH122" s="30"/>
      <c r="CP122" s="28">
        <f>IFERROR(IF($E122=1,RANK(BJ122,BJ:BJ,1)+COUNTIF(BJ$4:BJ122,BJ122)-1,"-"),"-")</f>
        <v>79</v>
      </c>
      <c r="CQ122" s="28">
        <f>IFERROR(IF($E122=1,RANK(BK122,BK:BK,1)+COUNTIF(BK$4:BK122,BK122)-1,"-"),"-")</f>
        <v>90</v>
      </c>
      <c r="CR122" s="28">
        <f>IFERROR(IF($E122=1,RANK(BL122,BL:BL,1)+COUNTIF(BL$4:BL122,BL122)-1,"-"),"-")</f>
        <v>87</v>
      </c>
      <c r="CS122" s="28">
        <f>IFERROR(IF($E122=1,RANK(BM122,BM:BM,1)+COUNTIF(BM$4:BM122,BM122)-1,"-"),"-")</f>
        <v>50</v>
      </c>
      <c r="CT122" s="28">
        <f>IFERROR(IF($E122=1,RANK(BN122,BN:BN,1)+COUNTIF(BN$4:BN122,BN122)-1,"-"),"-")</f>
        <v>45</v>
      </c>
      <c r="CU122" s="28">
        <f>IFERROR(IF($E122=1,RANK(BO122,BO:BO,1)+COUNTIF(BO$4:BO122,BO122)-1,"-"),"-")</f>
        <v>92</v>
      </c>
      <c r="CV122" s="28">
        <f>IFERROR(IF($E122=1,RANK(BP122,BP:BP,1)+COUNTIF(BP$4:BP122,BP122)-1,"-"),"-")</f>
        <v>78</v>
      </c>
      <c r="CW122" s="28">
        <f>IFERROR(IF($E122=1,RANK(BQ122,BQ:BQ,1)+COUNTIF(BQ$4:BQ122,BQ122)-1,"-"),"-")</f>
        <v>92</v>
      </c>
      <c r="CX122" s="30"/>
      <c r="DF122" s="28">
        <f>IFERROR(IF($E122=1,RANK(BZ122,BZ:BZ,1)+COUNTIF(BZ$3:BZ121,BZ122),"-"),"-")</f>
        <v>41</v>
      </c>
      <c r="DG122" s="28">
        <f>IFERROR(IF($E122=1,RANK(CA122,CA:CA,1)+COUNTIF(CA$3:CA121,CA122),"-"),"-")</f>
        <v>85</v>
      </c>
      <c r="DH122" s="28">
        <f>IFERROR(IF($E122=1,RANK(CB122,CB:CB,1)+COUNTIF(CB$3:CB121,CB122),"-"),"-")</f>
        <v>54</v>
      </c>
      <c r="DI122" s="28">
        <f>IFERROR(IF($E122=1,RANK(CC122,CC:CC,1)+COUNTIF(CC$3:CC121,CC122),"-"),"-")</f>
        <v>42</v>
      </c>
      <c r="DJ122" s="28">
        <f>IFERROR(IF($E122=1,RANK(CD122,CD:CD,1)+COUNTIF(CD$3:CD121,CD122),"-"),"-")</f>
        <v>23</v>
      </c>
      <c r="DK122" s="28">
        <f>IFERROR(IF($E122=1,RANK(CE122,CE:CE,1)+COUNTIF(CE$3:CE121,CE122),"-"),"-")</f>
        <v>62</v>
      </c>
      <c r="DL122" s="28">
        <f>IFERROR(IF($E122=1,RANK(CF122,CF:CF,1)+COUNTIF(CF$3:CF121,CF122),"-"),"-")</f>
        <v>31</v>
      </c>
      <c r="DM122" s="28">
        <f>IFERROR(IF($E122=1,RANK(CG122,CG:CG,1)+COUNTIF(CG$3:CG121,CG122),"-"),"-")</f>
        <v>33</v>
      </c>
      <c r="DN122" s="6"/>
      <c r="DO122" s="28" t="str">
        <f>IFERROR(IF($E122=1,RANK(CI122,CI:CI,1)+COUNTIF(CI$4:CI122,CI122)-1,"-"),"-")</f>
        <v>-</v>
      </c>
      <c r="DP122" s="28" t="str">
        <f>IFERROR(IF($E122=1,RANK(CJ122,CJ:CJ,1)+COUNTIF(CJ$4:CJ122,CJ122)-1,"-"),"-")</f>
        <v>-</v>
      </c>
      <c r="DQ122" s="28" t="str">
        <f>IFERROR(IF($E122=1,RANK(CK122,CK:CK,1)+COUNTIF(CK$4:CK122,CK122)-1,"-"),"-")</f>
        <v>-</v>
      </c>
      <c r="DR122" s="28" t="str">
        <f>IFERROR(IF($E122=1,RANK(CL122,CL:CL,1)+COUNTIF(CL$4:CL122,CL122)-1,"-"),"-")</f>
        <v>-</v>
      </c>
      <c r="DS122" s="28" t="str">
        <f>IFERROR(IF($E122=1,RANK(CM122,CM:CM,1)+COUNTIF(CM$4:CM122,CM122)-1,"-"),"-")</f>
        <v>-</v>
      </c>
      <c r="DT122" s="28" t="str">
        <f>IFERROR(IF($E122=1,RANK(CN122,CN:CN,1)+COUNTIF(CN$4:CN122,CN122)-1,"-"),"-")</f>
        <v>-</v>
      </c>
      <c r="EU122">
        <v>7.86</v>
      </c>
      <c r="EV122">
        <v>8.36</v>
      </c>
      <c r="EW122">
        <v>8.91</v>
      </c>
      <c r="EX122">
        <v>8.2200000000000006</v>
      </c>
      <c r="EY122">
        <v>8.09</v>
      </c>
      <c r="EZ122">
        <v>8.2200000000000006</v>
      </c>
      <c r="FA122">
        <v>6.15</v>
      </c>
      <c r="FB122">
        <v>6.52</v>
      </c>
      <c r="FK122">
        <v>7.49</v>
      </c>
      <c r="FL122">
        <v>8.1</v>
      </c>
      <c r="FM122">
        <v>8.8000000000000007</v>
      </c>
      <c r="FN122">
        <v>7.78</v>
      </c>
      <c r="FO122">
        <v>7.66</v>
      </c>
      <c r="FP122">
        <v>7.66</v>
      </c>
      <c r="FQ122">
        <v>5.9</v>
      </c>
      <c r="FR122">
        <v>5.88</v>
      </c>
    </row>
    <row r="123" spans="1:174" x14ac:dyDescent="0.35">
      <c r="A123" s="9">
        <f t="shared" si="21"/>
        <v>1</v>
      </c>
      <c r="B123" s="9">
        <f t="shared" si="22"/>
        <v>1</v>
      </c>
      <c r="C123" s="9">
        <f t="shared" si="29"/>
        <v>1</v>
      </c>
      <c r="D123" s="9">
        <f t="shared" si="23"/>
        <v>1</v>
      </c>
      <c r="E123" s="9">
        <f t="shared" si="24"/>
        <v>1</v>
      </c>
      <c r="F123" s="67" t="s">
        <v>73</v>
      </c>
      <c r="G123" s="68" t="s">
        <v>105</v>
      </c>
      <c r="H123" s="7">
        <v>1</v>
      </c>
      <c r="I123" s="66" t="s">
        <v>44</v>
      </c>
      <c r="J123" s="66">
        <v>313882</v>
      </c>
      <c r="K123" s="66" t="s">
        <v>212</v>
      </c>
      <c r="L123" s="66" t="s">
        <v>46</v>
      </c>
      <c r="M123" s="66" t="s">
        <v>47</v>
      </c>
      <c r="N123" s="65">
        <v>7.98</v>
      </c>
      <c r="O123" s="54">
        <v>8.94</v>
      </c>
      <c r="P123" s="55">
        <v>9.1</v>
      </c>
      <c r="Q123" s="55">
        <v>9.15</v>
      </c>
      <c r="R123" s="54">
        <v>8.14</v>
      </c>
      <c r="S123" s="65">
        <v>6.19</v>
      </c>
      <c r="T123" s="50">
        <v>6.72</v>
      </c>
      <c r="U123" s="50">
        <v>6.85</v>
      </c>
      <c r="V123" s="30"/>
      <c r="AD123" s="70">
        <v>8.16</v>
      </c>
      <c r="AE123" s="72">
        <v>9.1199999999999992</v>
      </c>
      <c r="AF123" s="72">
        <v>9.0399999999999991</v>
      </c>
      <c r="AG123" s="72">
        <v>9.18</v>
      </c>
      <c r="AH123" s="70">
        <v>8.17</v>
      </c>
      <c r="AI123" s="65">
        <v>7.21</v>
      </c>
      <c r="AJ123" s="50">
        <v>7.03</v>
      </c>
      <c r="AK123" s="50">
        <v>6.82</v>
      </c>
      <c r="AL123" s="30"/>
      <c r="AT123" s="29">
        <f t="shared" si="35"/>
        <v>-0.18</v>
      </c>
      <c r="AU123" s="29">
        <f t="shared" si="35"/>
        <v>-0.18</v>
      </c>
      <c r="AV123" s="29">
        <f t="shared" si="35"/>
        <v>0.06</v>
      </c>
      <c r="AW123" s="29">
        <f t="shared" si="35"/>
        <v>-0.03</v>
      </c>
      <c r="AX123" s="29">
        <f t="shared" si="35"/>
        <v>-0.03</v>
      </c>
      <c r="AY123" s="29">
        <f t="shared" si="35"/>
        <v>-1.02</v>
      </c>
      <c r="AZ123" s="29">
        <f t="shared" si="35"/>
        <v>-0.31</v>
      </c>
      <c r="BA123" s="29">
        <f t="shared" si="35"/>
        <v>0.03</v>
      </c>
      <c r="BB123" s="30"/>
      <c r="BJ123" s="29">
        <f t="shared" si="38"/>
        <v>7.98</v>
      </c>
      <c r="BK123" s="29">
        <f t="shared" si="38"/>
        <v>8.94</v>
      </c>
      <c r="BL123" s="29">
        <f t="shared" si="38"/>
        <v>9.1</v>
      </c>
      <c r="BM123" s="29">
        <f t="shared" si="38"/>
        <v>9.15</v>
      </c>
      <c r="BN123" s="29">
        <f t="shared" si="38"/>
        <v>8.14</v>
      </c>
      <c r="BO123" s="29">
        <f t="shared" si="26"/>
        <v>6.19</v>
      </c>
      <c r="BP123" s="29">
        <f t="shared" si="36"/>
        <v>6.72</v>
      </c>
      <c r="BQ123" s="29">
        <f t="shared" si="36"/>
        <v>6.85</v>
      </c>
      <c r="BR123" s="30"/>
      <c r="BZ123" s="29">
        <f t="shared" si="37"/>
        <v>-0.18</v>
      </c>
      <c r="CA123" s="29">
        <f t="shared" si="37"/>
        <v>-0.18</v>
      </c>
      <c r="CB123" s="29">
        <f t="shared" si="37"/>
        <v>0.06</v>
      </c>
      <c r="CC123" s="29">
        <f t="shared" si="37"/>
        <v>-0.03</v>
      </c>
      <c r="CD123" s="29">
        <f t="shared" si="37"/>
        <v>-0.03</v>
      </c>
      <c r="CE123" s="29">
        <f t="shared" si="37"/>
        <v>-1.02</v>
      </c>
      <c r="CF123" s="29">
        <f t="shared" si="37"/>
        <v>-0.31</v>
      </c>
      <c r="CG123" s="29">
        <f t="shared" si="37"/>
        <v>0.03</v>
      </c>
      <c r="CH123" s="30"/>
      <c r="CP123" s="28">
        <f>IFERROR(IF($E123=1,RANK(BJ123,BJ:BJ,1)+COUNTIF(BJ$4:BJ123,BJ123)-1,"-"),"-")</f>
        <v>56</v>
      </c>
      <c r="CQ123" s="28">
        <f>IFERROR(IF($E123=1,RANK(BK123,BK:BK,1)+COUNTIF(BK$4:BK123,BK123)-1,"-"),"-")</f>
        <v>94</v>
      </c>
      <c r="CR123" s="28">
        <f>IFERROR(IF($E123=1,RANK(BL123,BL:BL,1)+COUNTIF(BL$4:BL123,BL123)-1,"-"),"-")</f>
        <v>90</v>
      </c>
      <c r="CS123" s="28">
        <f>IFERROR(IF($E123=1,RANK(BM123,BM:BM,1)+COUNTIF(BM$4:BM123,BM123)-1,"-"),"-")</f>
        <v>96</v>
      </c>
      <c r="CT123" s="28">
        <f>IFERROR(IF($E123=1,RANK(BN123,BN:BN,1)+COUNTIF(BN$4:BN123,BN123)-1,"-"),"-")</f>
        <v>55</v>
      </c>
      <c r="CU123" s="28">
        <f>IFERROR(IF($E123=1,RANK(BO123,BO:BO,1)+COUNTIF(BO$4:BO123,BO123)-1,"-"),"-")</f>
        <v>2</v>
      </c>
      <c r="CV123" s="28">
        <f>IFERROR(IF($E123=1,RANK(BP123,BP:BP,1)+COUNTIF(BP$4:BP123,BP123)-1,"-"),"-")</f>
        <v>60</v>
      </c>
      <c r="CW123" s="28">
        <f>IFERROR(IF($E123=1,RANK(BQ123,BQ:BQ,1)+COUNTIF(BQ$4:BQ123,BQ123)-1,"-"),"-")</f>
        <v>24</v>
      </c>
      <c r="CX123" s="30"/>
      <c r="DF123" s="28">
        <f>IFERROR(IF($E123=1,RANK(BZ123,BZ:BZ,1)+COUNTIF(BZ$3:BZ122,BZ123),"-"),"-")</f>
        <v>15</v>
      </c>
      <c r="DG123" s="28">
        <f>IFERROR(IF($E123=1,RANK(CA123,CA:CA,1)+COUNTIF(CA$3:CA122,CA123),"-"),"-")</f>
        <v>12</v>
      </c>
      <c r="DH123" s="28">
        <f>IFERROR(IF($E123=1,RANK(CB123,CB:CB,1)+COUNTIF(CB$3:CB122,CB123),"-"),"-")</f>
        <v>51</v>
      </c>
      <c r="DI123" s="28">
        <f>IFERROR(IF($E123=1,RANK(CC123,CC:CC,1)+COUNTIF(CC$3:CC122,CC123),"-"),"-")</f>
        <v>39</v>
      </c>
      <c r="DJ123" s="28">
        <f>IFERROR(IF($E123=1,RANK(CD123,CD:CD,1)+COUNTIF(CD$3:CD122,CD123),"-"),"-")</f>
        <v>27</v>
      </c>
      <c r="DK123" s="28">
        <f>IFERROR(IF($E123=1,RANK(CE123,CE:CE,1)+COUNTIF(CE$3:CE122,CE123),"-"),"-")</f>
        <v>2</v>
      </c>
      <c r="DL123" s="28">
        <f>IFERROR(IF($E123=1,RANK(CF123,CF:CF,1)+COUNTIF(CF$3:CF122,CF123),"-"),"-")</f>
        <v>17</v>
      </c>
      <c r="DM123" s="28">
        <f>IFERROR(IF($E123=1,RANK(CG123,CG:CG,1)+COUNTIF(CG$3:CG122,CG123),"-"),"-")</f>
        <v>37</v>
      </c>
      <c r="DN123" s="6"/>
      <c r="DO123" s="28" t="str">
        <f>IFERROR(IF($E123=1,RANK(CI123,CI:CI,1)+COUNTIF(CI$4:CI123,CI123)-1,"-"),"-")</f>
        <v>-</v>
      </c>
      <c r="DP123" s="28" t="str">
        <f>IFERROR(IF($E123=1,RANK(CJ123,CJ:CJ,1)+COUNTIF(CJ$4:CJ123,CJ123)-1,"-"),"-")</f>
        <v>-</v>
      </c>
      <c r="DQ123" s="28" t="str">
        <f>IFERROR(IF($E123=1,RANK(CK123,CK:CK,1)+COUNTIF(CK$4:CK123,CK123)-1,"-"),"-")</f>
        <v>-</v>
      </c>
      <c r="DR123" s="28" t="str">
        <f>IFERROR(IF($E123=1,RANK(CL123,CL:CL,1)+COUNTIF(CL$4:CL123,CL123)-1,"-"),"-")</f>
        <v>-</v>
      </c>
      <c r="DS123" s="28" t="str">
        <f>IFERROR(IF($E123=1,RANK(CM123,CM:CM,1)+COUNTIF(CM$4:CM123,CM123)-1,"-"),"-")</f>
        <v>-</v>
      </c>
      <c r="DT123" s="28" t="str">
        <f>IFERROR(IF($E123=1,RANK(CN123,CN:CN,1)+COUNTIF(CN$4:CN123,CN123)-1,"-"),"-")</f>
        <v>-</v>
      </c>
      <c r="EU123">
        <v>8.23</v>
      </c>
      <c r="EV123">
        <v>8.68</v>
      </c>
      <c r="EW123">
        <v>9.0500000000000007</v>
      </c>
      <c r="EX123">
        <v>8.39</v>
      </c>
      <c r="EY123">
        <v>8.06</v>
      </c>
      <c r="EZ123">
        <v>7.91</v>
      </c>
      <c r="FA123">
        <v>6.21</v>
      </c>
      <c r="FB123">
        <v>6.9</v>
      </c>
      <c r="FK123">
        <v>7.94</v>
      </c>
      <c r="FL123">
        <v>8.94</v>
      </c>
      <c r="FM123">
        <v>9.32</v>
      </c>
      <c r="FN123">
        <v>8.4499999999999993</v>
      </c>
      <c r="FO123">
        <v>7.5</v>
      </c>
      <c r="FP123">
        <v>8.4499999999999993</v>
      </c>
      <c r="FQ123">
        <v>6.32</v>
      </c>
      <c r="FR123">
        <v>7.41</v>
      </c>
    </row>
    <row r="124" spans="1:174" x14ac:dyDescent="0.35">
      <c r="A124" s="9">
        <f t="shared" si="21"/>
        <v>1</v>
      </c>
      <c r="B124" s="9">
        <f t="shared" si="22"/>
        <v>1</v>
      </c>
      <c r="C124" s="9">
        <f t="shared" si="29"/>
        <v>1</v>
      </c>
      <c r="D124" s="9">
        <f t="shared" si="23"/>
        <v>1</v>
      </c>
      <c r="E124" s="9">
        <f t="shared" si="24"/>
        <v>1</v>
      </c>
      <c r="F124" s="67" t="s">
        <v>73</v>
      </c>
      <c r="G124" s="68" t="s">
        <v>107</v>
      </c>
      <c r="H124" s="7">
        <v>1</v>
      </c>
      <c r="I124" s="66" t="s">
        <v>78</v>
      </c>
      <c r="J124" s="66">
        <v>286542</v>
      </c>
      <c r="K124" s="66" t="s">
        <v>213</v>
      </c>
      <c r="L124" s="66" t="s">
        <v>46</v>
      </c>
      <c r="M124" s="66" t="s">
        <v>47</v>
      </c>
      <c r="N124" s="65">
        <v>7.77</v>
      </c>
      <c r="O124" s="54">
        <v>8.4</v>
      </c>
      <c r="P124" s="54">
        <v>8.84</v>
      </c>
      <c r="Q124" s="54">
        <v>8.18</v>
      </c>
      <c r="R124" s="65">
        <v>7.73</v>
      </c>
      <c r="S124" s="65">
        <v>6.95</v>
      </c>
      <c r="T124" s="50">
        <v>7.17</v>
      </c>
      <c r="U124" s="50">
        <v>7.22</v>
      </c>
      <c r="V124" s="30"/>
      <c r="AD124" s="65">
        <v>8.0399999999999991</v>
      </c>
      <c r="AE124" s="70">
        <v>8.4600000000000009</v>
      </c>
      <c r="AF124" s="70">
        <v>8.61</v>
      </c>
      <c r="AG124" s="70">
        <v>8.5399999999999991</v>
      </c>
      <c r="AH124" s="70">
        <v>8.07</v>
      </c>
      <c r="AI124" s="65">
        <v>7.45</v>
      </c>
      <c r="AJ124" s="50">
        <v>7.04</v>
      </c>
      <c r="AK124" s="50">
        <v>7.69</v>
      </c>
      <c r="AL124" s="30"/>
      <c r="AT124" s="29">
        <f t="shared" si="35"/>
        <v>-0.27</v>
      </c>
      <c r="AU124" s="29">
        <f t="shared" si="35"/>
        <v>-0.06</v>
      </c>
      <c r="AV124" s="29">
        <f t="shared" si="35"/>
        <v>0.23</v>
      </c>
      <c r="AW124" s="29">
        <f t="shared" si="35"/>
        <v>-0.36</v>
      </c>
      <c r="AX124" s="29">
        <f t="shared" si="35"/>
        <v>-0.34</v>
      </c>
      <c r="AY124" s="29">
        <f t="shared" si="35"/>
        <v>-0.5</v>
      </c>
      <c r="AZ124" s="29">
        <f t="shared" si="35"/>
        <v>0.13</v>
      </c>
      <c r="BA124" s="29">
        <f t="shared" si="35"/>
        <v>-0.47</v>
      </c>
      <c r="BB124" s="30"/>
      <c r="BJ124" s="29">
        <f t="shared" si="38"/>
        <v>7.77</v>
      </c>
      <c r="BK124" s="29">
        <f t="shared" si="38"/>
        <v>8.4</v>
      </c>
      <c r="BL124" s="29">
        <f t="shared" si="38"/>
        <v>8.84</v>
      </c>
      <c r="BM124" s="29">
        <f t="shared" si="38"/>
        <v>8.18</v>
      </c>
      <c r="BN124" s="29">
        <f t="shared" si="38"/>
        <v>7.73</v>
      </c>
      <c r="BO124" s="29">
        <f t="shared" si="26"/>
        <v>6.95</v>
      </c>
      <c r="BP124" s="29">
        <f t="shared" si="36"/>
        <v>7.17</v>
      </c>
      <c r="BQ124" s="29">
        <f t="shared" si="36"/>
        <v>7.22</v>
      </c>
      <c r="BR124" s="30"/>
      <c r="BZ124" s="29">
        <f t="shared" si="37"/>
        <v>-0.27</v>
      </c>
      <c r="CA124" s="29">
        <f t="shared" si="37"/>
        <v>-0.06</v>
      </c>
      <c r="CB124" s="29">
        <f t="shared" si="37"/>
        <v>0.23</v>
      </c>
      <c r="CC124" s="29">
        <f t="shared" si="37"/>
        <v>-0.36</v>
      </c>
      <c r="CD124" s="29">
        <f t="shared" si="37"/>
        <v>-0.34</v>
      </c>
      <c r="CE124" s="29">
        <f t="shared" si="37"/>
        <v>-0.5</v>
      </c>
      <c r="CF124" s="29">
        <f t="shared" si="37"/>
        <v>0.13</v>
      </c>
      <c r="CG124" s="29">
        <f t="shared" si="37"/>
        <v>-0.47</v>
      </c>
      <c r="CH124" s="30"/>
      <c r="CP124" s="28">
        <f>IFERROR(IF($E124=1,RANK(BJ124,BJ:BJ,1)+COUNTIF(BJ$4:BJ124,BJ124)-1,"-"),"-")</f>
        <v>37</v>
      </c>
      <c r="CQ124" s="28">
        <f>IFERROR(IF($E124=1,RANK(BK124,BK:BK,1)+COUNTIF(BK$4:BK124,BK124)-1,"-"),"-")</f>
        <v>42</v>
      </c>
      <c r="CR124" s="28">
        <f>IFERROR(IF($E124=1,RANK(BL124,BL:BL,1)+COUNTIF(BL$4:BL124,BL124)-1,"-"),"-")</f>
        <v>57</v>
      </c>
      <c r="CS124" s="28">
        <f>IFERROR(IF($E124=1,RANK(BM124,BM:BM,1)+COUNTIF(BM$4:BM124,BM124)-1,"-"),"-")</f>
        <v>32</v>
      </c>
      <c r="CT124" s="28">
        <f>IFERROR(IF($E124=1,RANK(BN124,BN:BN,1)+COUNTIF(BN$4:BN124,BN124)-1,"-"),"-")</f>
        <v>27</v>
      </c>
      <c r="CU124" s="28">
        <f>IFERROR(IF($E124=1,RANK(BO124,BO:BO,1)+COUNTIF(BO$4:BO124,BO124)-1,"-"),"-")</f>
        <v>12</v>
      </c>
      <c r="CV124" s="28">
        <f>IFERROR(IF($E124=1,RANK(BP124,BP:BP,1)+COUNTIF(BP$4:BP124,BP124)-1,"-"),"-")</f>
        <v>77</v>
      </c>
      <c r="CW124" s="28">
        <f>IFERROR(IF($E124=1,RANK(BQ124,BQ:BQ,1)+COUNTIF(BQ$4:BQ124,BQ124)-1,"-"),"-")</f>
        <v>49</v>
      </c>
      <c r="CX124" s="30"/>
      <c r="DF124" s="28">
        <f>IFERROR(IF($E124=1,RANK(BZ124,BZ:BZ,1)+COUNTIF(BZ$3:BZ123,BZ124),"-"),"-")</f>
        <v>7</v>
      </c>
      <c r="DG124" s="28">
        <f>IFERROR(IF($E124=1,RANK(CA124,CA:CA,1)+COUNTIF(CA$3:CA123,CA124),"-"),"-")</f>
        <v>23</v>
      </c>
      <c r="DH124" s="28">
        <f>IFERROR(IF($E124=1,RANK(CB124,CB:CB,1)+COUNTIF(CB$3:CB123,CB124),"-"),"-")</f>
        <v>73</v>
      </c>
      <c r="DI124" s="28">
        <f>IFERROR(IF($E124=1,RANK(CC124,CC:CC,1)+COUNTIF(CC$3:CC123,CC124),"-"),"-")</f>
        <v>5</v>
      </c>
      <c r="DJ124" s="28">
        <f>IFERROR(IF($E124=1,RANK(CD124,CD:CD,1)+COUNTIF(CD$3:CD123,CD124),"-"),"-")</f>
        <v>5</v>
      </c>
      <c r="DK124" s="28">
        <f>IFERROR(IF($E124=1,RANK(CE124,CE:CE,1)+COUNTIF(CE$3:CE123,CE124),"-"),"-")</f>
        <v>5</v>
      </c>
      <c r="DL124" s="28">
        <f>IFERROR(IF($E124=1,RANK(CF124,CF:CF,1)+COUNTIF(CF$3:CF123,CF124),"-"),"-")</f>
        <v>52</v>
      </c>
      <c r="DM124" s="28">
        <f>IFERROR(IF($E124=1,RANK(CG124,CG:CG,1)+COUNTIF(CG$3:CG123,CG124),"-"),"-")</f>
        <v>6</v>
      </c>
      <c r="DN124" s="6"/>
      <c r="DO124" s="28" t="str">
        <f>IFERROR(IF($E124=1,RANK(CI124,CI:CI,1)+COUNTIF(CI$4:CI124,CI124)-1,"-"),"-")</f>
        <v>-</v>
      </c>
      <c r="DP124" s="28" t="str">
        <f>IFERROR(IF($E124=1,RANK(CJ124,CJ:CJ,1)+COUNTIF(CJ$4:CJ124,CJ124)-1,"-"),"-")</f>
        <v>-</v>
      </c>
      <c r="DQ124" s="28" t="str">
        <f>IFERROR(IF($E124=1,RANK(CK124,CK:CK,1)+COUNTIF(CK$4:CK124,CK124)-1,"-"),"-")</f>
        <v>-</v>
      </c>
      <c r="DR124" s="28" t="str">
        <f>IFERROR(IF($E124=1,RANK(CL124,CL:CL,1)+COUNTIF(CL$4:CL124,CL124)-1,"-"),"-")</f>
        <v>-</v>
      </c>
      <c r="DS124" s="28" t="str">
        <f>IFERROR(IF($E124=1,RANK(CM124,CM:CM,1)+COUNTIF(CM$4:CM124,CM124)-1,"-"),"-")</f>
        <v>-</v>
      </c>
      <c r="DT124" s="28" t="str">
        <f>IFERROR(IF($E124=1,RANK(CN124,CN:CN,1)+COUNTIF(CN$4:CN124,CN124)-1,"-"),"-")</f>
        <v>-</v>
      </c>
      <c r="EU124">
        <v>7.15</v>
      </c>
      <c r="EV124">
        <v>8.27</v>
      </c>
      <c r="EW124">
        <v>8.64</v>
      </c>
      <c r="EX124">
        <v>8.14</v>
      </c>
      <c r="EY124">
        <v>7.71</v>
      </c>
      <c r="EZ124">
        <v>7.85</v>
      </c>
      <c r="FA124">
        <v>6</v>
      </c>
      <c r="FB124">
        <v>6.76</v>
      </c>
      <c r="FK124">
        <v>7.25</v>
      </c>
      <c r="FL124">
        <v>8.18</v>
      </c>
      <c r="FM124">
        <v>8.5399999999999991</v>
      </c>
      <c r="FN124">
        <v>8.1</v>
      </c>
      <c r="FO124">
        <v>7.16</v>
      </c>
      <c r="FP124">
        <v>7.3</v>
      </c>
      <c r="FQ124">
        <v>5.94</v>
      </c>
      <c r="FR124">
        <v>7.19</v>
      </c>
    </row>
    <row r="125" spans="1:174" x14ac:dyDescent="0.35">
      <c r="A125" s="9">
        <f t="shared" si="21"/>
        <v>1</v>
      </c>
      <c r="B125" s="9">
        <f t="shared" si="22"/>
        <v>1</v>
      </c>
      <c r="C125" s="9">
        <f t="shared" si="29"/>
        <v>1</v>
      </c>
      <c r="D125" s="9">
        <f t="shared" si="23"/>
        <v>1</v>
      </c>
      <c r="E125" s="9">
        <f t="shared" si="24"/>
        <v>1</v>
      </c>
      <c r="F125" s="67" t="s">
        <v>73</v>
      </c>
      <c r="G125" s="68" t="s">
        <v>109</v>
      </c>
      <c r="H125" s="7">
        <v>1</v>
      </c>
      <c r="I125" s="66" t="s">
        <v>78</v>
      </c>
      <c r="J125" s="66">
        <v>444372</v>
      </c>
      <c r="K125" s="7" t="s">
        <v>214</v>
      </c>
      <c r="L125" s="7" t="s">
        <v>46</v>
      </c>
      <c r="M125" s="66" t="s">
        <v>47</v>
      </c>
      <c r="N125" s="65">
        <v>7.99</v>
      </c>
      <c r="O125" s="54">
        <v>8.7200000000000006</v>
      </c>
      <c r="P125" s="55">
        <v>9.18</v>
      </c>
      <c r="Q125" s="54">
        <v>8.48</v>
      </c>
      <c r="R125" s="54">
        <v>8.15</v>
      </c>
      <c r="S125" s="65">
        <v>7.08</v>
      </c>
      <c r="T125" s="50">
        <v>7.12</v>
      </c>
      <c r="U125" s="50">
        <v>6.67</v>
      </c>
      <c r="V125" s="30"/>
      <c r="AD125" s="65">
        <v>8.1300000000000008</v>
      </c>
      <c r="AE125" s="70">
        <v>8.6199999999999992</v>
      </c>
      <c r="AF125" s="70">
        <v>8.99</v>
      </c>
      <c r="AG125" s="70">
        <v>8.5500000000000007</v>
      </c>
      <c r="AH125" s="70">
        <v>8.2799999999999994</v>
      </c>
      <c r="AI125" s="65">
        <v>7.14</v>
      </c>
      <c r="AJ125" s="50">
        <v>7.41</v>
      </c>
      <c r="AK125" s="50">
        <v>7.3</v>
      </c>
      <c r="AL125" s="30"/>
      <c r="AT125" s="29">
        <f t="shared" si="35"/>
        <v>-0.14000000000000001</v>
      </c>
      <c r="AU125" s="29">
        <f t="shared" si="35"/>
        <v>0.1</v>
      </c>
      <c r="AV125" s="29">
        <f t="shared" si="35"/>
        <v>0.19</v>
      </c>
      <c r="AW125" s="29">
        <f t="shared" si="35"/>
        <v>-7.0000000000000007E-2</v>
      </c>
      <c r="AX125" s="29">
        <f t="shared" si="35"/>
        <v>-0.13</v>
      </c>
      <c r="AY125" s="29">
        <f t="shared" si="35"/>
        <v>-0.06</v>
      </c>
      <c r="AZ125" s="29">
        <f t="shared" si="35"/>
        <v>-0.28999999999999998</v>
      </c>
      <c r="BA125" s="29">
        <f t="shared" si="35"/>
        <v>-0.63</v>
      </c>
      <c r="BB125" s="30"/>
      <c r="BJ125" s="29">
        <f t="shared" si="38"/>
        <v>7.99</v>
      </c>
      <c r="BK125" s="29">
        <f t="shared" si="38"/>
        <v>8.7200000000000006</v>
      </c>
      <c r="BL125" s="29">
        <f t="shared" si="38"/>
        <v>9.18</v>
      </c>
      <c r="BM125" s="29">
        <f t="shared" si="38"/>
        <v>8.48</v>
      </c>
      <c r="BN125" s="29">
        <f t="shared" si="38"/>
        <v>8.15</v>
      </c>
      <c r="BO125" s="29">
        <f t="shared" si="26"/>
        <v>7.08</v>
      </c>
      <c r="BP125" s="29">
        <f t="shared" si="36"/>
        <v>7.12</v>
      </c>
      <c r="BQ125" s="29">
        <f t="shared" si="36"/>
        <v>6.67</v>
      </c>
      <c r="BR125" s="30"/>
      <c r="BZ125" s="29">
        <f t="shared" si="37"/>
        <v>-0.14000000000000001</v>
      </c>
      <c r="CA125" s="29">
        <f t="shared" si="37"/>
        <v>0.1</v>
      </c>
      <c r="CB125" s="29">
        <f t="shared" si="37"/>
        <v>0.19</v>
      </c>
      <c r="CC125" s="29">
        <f t="shared" si="37"/>
        <v>-7.0000000000000007E-2</v>
      </c>
      <c r="CD125" s="29">
        <f t="shared" si="37"/>
        <v>-0.13</v>
      </c>
      <c r="CE125" s="29">
        <f t="shared" si="37"/>
        <v>-0.06</v>
      </c>
      <c r="CF125" s="29">
        <f t="shared" si="37"/>
        <v>-0.28999999999999998</v>
      </c>
      <c r="CG125" s="29">
        <f t="shared" si="37"/>
        <v>-0.63</v>
      </c>
      <c r="CH125" s="30"/>
      <c r="CP125" s="28">
        <f>IFERROR(IF($E125=1,RANK(BJ125,BJ:BJ,1)+COUNTIF(BJ$4:BJ125,BJ125)-1,"-"),"-")</f>
        <v>61</v>
      </c>
      <c r="CQ125" s="28">
        <f>IFERROR(IF($E125=1,RANK(BK125,BK:BK,1)+COUNTIF(BK$4:BK125,BK125)-1,"-"),"-")</f>
        <v>85</v>
      </c>
      <c r="CR125" s="28">
        <f>IFERROR(IF($E125=1,RANK(BL125,BL:BL,1)+COUNTIF(BL$4:BL125,BL125)-1,"-"),"-")</f>
        <v>92</v>
      </c>
      <c r="CS125" s="28">
        <f>IFERROR(IF($E125=1,RANK(BM125,BM:BM,1)+COUNTIF(BM$4:BM125,BM125)-1,"-"),"-")</f>
        <v>60</v>
      </c>
      <c r="CT125" s="28">
        <f>IFERROR(IF($E125=1,RANK(BN125,BN:BN,1)+COUNTIF(BN$4:BN125,BN125)-1,"-"),"-")</f>
        <v>59</v>
      </c>
      <c r="CU125" s="28">
        <f>IFERROR(IF($E125=1,RANK(BO125,BO:BO,1)+COUNTIF(BO$4:BO125,BO125)-1,"-"),"-")</f>
        <v>17</v>
      </c>
      <c r="CV125" s="28">
        <f>IFERROR(IF($E125=1,RANK(BP125,BP:BP,1)+COUNTIF(BP$4:BP125,BP125)-1,"-"),"-")</f>
        <v>74</v>
      </c>
      <c r="CW125" s="28">
        <f>IFERROR(IF($E125=1,RANK(BQ125,BQ:BQ,1)+COUNTIF(BQ$4:BQ125,BQ125)-1,"-"),"-")</f>
        <v>10</v>
      </c>
      <c r="CX125" s="30"/>
      <c r="DF125" s="28">
        <f>IFERROR(IF($E125=1,RANK(BZ125,BZ:BZ,1)+COUNTIF(BZ$3:BZ124,BZ125),"-"),"-")</f>
        <v>19</v>
      </c>
      <c r="DG125" s="28">
        <f>IFERROR(IF($E125=1,RANK(CA125,CA:CA,1)+COUNTIF(CA$3:CA124,CA125),"-"),"-")</f>
        <v>49</v>
      </c>
      <c r="DH125" s="28">
        <f>IFERROR(IF($E125=1,RANK(CB125,CB:CB,1)+COUNTIF(CB$3:CB124,CB125),"-"),"-")</f>
        <v>72</v>
      </c>
      <c r="DI125" s="28">
        <f>IFERROR(IF($E125=1,RANK(CC125,CC:CC,1)+COUNTIF(CC$3:CC124,CC125),"-"),"-")</f>
        <v>34</v>
      </c>
      <c r="DJ125" s="28">
        <f>IFERROR(IF($E125=1,RANK(CD125,CD:CD,1)+COUNTIF(CD$3:CD124,CD125),"-"),"-")</f>
        <v>20</v>
      </c>
      <c r="DK125" s="28">
        <f>IFERROR(IF($E125=1,RANK(CE125,CE:CE,1)+COUNTIF(CE$3:CE124,CE125),"-"),"-")</f>
        <v>28</v>
      </c>
      <c r="DL125" s="28">
        <f>IFERROR(IF($E125=1,RANK(CF125,CF:CF,1)+COUNTIF(CF$3:CF124,CF125),"-"),"-")</f>
        <v>19</v>
      </c>
      <c r="DM125" s="28">
        <f>IFERROR(IF($E125=1,RANK(CG125,CG:CG,1)+COUNTIF(CG$3:CG124,CG125),"-"),"-")</f>
        <v>3</v>
      </c>
      <c r="DN125" s="6"/>
      <c r="DO125" s="28" t="str">
        <f>IFERROR(IF($E125=1,RANK(CI125,CI:CI,1)+COUNTIF(CI$4:CI125,CI125)-1,"-"),"-")</f>
        <v>-</v>
      </c>
      <c r="DP125" s="28" t="str">
        <f>IFERROR(IF($E125=1,RANK(CJ125,CJ:CJ,1)+COUNTIF(CJ$4:CJ125,CJ125)-1,"-"),"-")</f>
        <v>-</v>
      </c>
      <c r="DQ125" s="28" t="str">
        <f>IFERROR(IF($E125=1,RANK(CK125,CK:CK,1)+COUNTIF(CK$4:CK125,CK125)-1,"-"),"-")</f>
        <v>-</v>
      </c>
      <c r="DR125" s="28" t="str">
        <f>IFERROR(IF($E125=1,RANK(CL125,CL:CL,1)+COUNTIF(CL$4:CL125,CL125)-1,"-"),"-")</f>
        <v>-</v>
      </c>
      <c r="DS125" s="28" t="str">
        <f>IFERROR(IF($E125=1,RANK(CM125,CM:CM,1)+COUNTIF(CM$4:CM125,CM125)-1,"-"),"-")</f>
        <v>-</v>
      </c>
      <c r="DT125" s="28" t="str">
        <f>IFERROR(IF($E125=1,RANK(CN125,CN:CN,1)+COUNTIF(CN$4:CN125,CN125)-1,"-"),"-")</f>
        <v>-</v>
      </c>
      <c r="EU125">
        <v>7.61</v>
      </c>
      <c r="EV125">
        <v>8.16</v>
      </c>
      <c r="EW125">
        <v>8.57</v>
      </c>
      <c r="EX125">
        <v>7.97</v>
      </c>
      <c r="EY125">
        <v>7.66</v>
      </c>
      <c r="EZ125">
        <v>7.4</v>
      </c>
      <c r="FA125">
        <v>6.91</v>
      </c>
      <c r="FB125">
        <v>6.71</v>
      </c>
      <c r="FK125">
        <v>7.52</v>
      </c>
      <c r="FL125">
        <v>8.5399999999999991</v>
      </c>
      <c r="FM125">
        <v>9.08</v>
      </c>
      <c r="FN125">
        <v>8.1999999999999993</v>
      </c>
      <c r="FO125">
        <v>7.53</v>
      </c>
      <c r="FP125">
        <v>7.99</v>
      </c>
      <c r="FQ125">
        <v>6.85</v>
      </c>
      <c r="FR125">
        <v>6.86</v>
      </c>
    </row>
    <row r="126" spans="1:174" x14ac:dyDescent="0.35">
      <c r="A126" s="9">
        <f t="shared" si="21"/>
        <v>1</v>
      </c>
      <c r="B126" s="9">
        <f t="shared" si="22"/>
        <v>1</v>
      </c>
      <c r="C126" s="9" t="str">
        <f t="shared" si="29"/>
        <v/>
      </c>
      <c r="D126" s="9">
        <f t="shared" si="23"/>
        <v>1</v>
      </c>
      <c r="E126" s="9">
        <f t="shared" si="24"/>
        <v>0</v>
      </c>
      <c r="F126" s="67" t="s">
        <v>73</v>
      </c>
      <c r="G126" s="68" t="s">
        <v>107</v>
      </c>
      <c r="H126" s="66" t="s">
        <v>82</v>
      </c>
      <c r="I126" s="66" t="s">
        <v>78</v>
      </c>
      <c r="J126" s="66">
        <v>343004</v>
      </c>
      <c r="K126" s="66" t="s">
        <v>215</v>
      </c>
      <c r="L126" s="66" t="s">
        <v>46</v>
      </c>
      <c r="M126" s="66" t="s">
        <v>47</v>
      </c>
      <c r="N126" s="54">
        <v>8.1300000000000008</v>
      </c>
      <c r="O126" s="54">
        <v>8.6199999999999992</v>
      </c>
      <c r="P126" s="55">
        <v>9.06</v>
      </c>
      <c r="Q126" s="54">
        <v>8.14</v>
      </c>
      <c r="R126" s="65">
        <v>7.98</v>
      </c>
      <c r="S126" s="65">
        <v>7.85</v>
      </c>
      <c r="T126" s="50">
        <v>7.4</v>
      </c>
      <c r="U126" s="50">
        <v>7.72</v>
      </c>
      <c r="V126" s="30"/>
      <c r="AD126" s="65">
        <v>8.0500000000000007</v>
      </c>
      <c r="AE126" s="70">
        <v>8.64</v>
      </c>
      <c r="AF126" s="72">
        <v>9</v>
      </c>
      <c r="AG126" s="70">
        <v>8.01</v>
      </c>
      <c r="AH126" s="65">
        <v>7.85</v>
      </c>
      <c r="AI126" s="65">
        <v>7.89</v>
      </c>
      <c r="AJ126" s="50">
        <v>7.12</v>
      </c>
      <c r="AK126" s="50">
        <v>7.66</v>
      </c>
      <c r="AL126" s="30"/>
      <c r="AT126" s="29">
        <f t="shared" si="35"/>
        <v>0.08</v>
      </c>
      <c r="AU126" s="29">
        <f t="shared" si="35"/>
        <v>-0.02</v>
      </c>
      <c r="AV126" s="29">
        <f t="shared" si="35"/>
        <v>0.06</v>
      </c>
      <c r="AW126" s="29">
        <f t="shared" si="35"/>
        <v>0.13</v>
      </c>
      <c r="AX126" s="29">
        <f t="shared" si="35"/>
        <v>0.13</v>
      </c>
      <c r="AY126" s="29">
        <f t="shared" si="35"/>
        <v>-0.04</v>
      </c>
      <c r="AZ126" s="29">
        <f t="shared" si="35"/>
        <v>0.28000000000000003</v>
      </c>
      <c r="BA126" s="29">
        <f t="shared" si="35"/>
        <v>0.06</v>
      </c>
      <c r="BB126" s="30"/>
      <c r="BJ126" s="29" t="str">
        <f t="shared" si="38"/>
        <v>-</v>
      </c>
      <c r="BK126" s="29" t="str">
        <f t="shared" si="38"/>
        <v>-</v>
      </c>
      <c r="BL126" s="29" t="str">
        <f t="shared" si="38"/>
        <v>-</v>
      </c>
      <c r="BM126" s="29" t="str">
        <f t="shared" si="38"/>
        <v>-</v>
      </c>
      <c r="BN126" s="29" t="str">
        <f t="shared" si="38"/>
        <v>-</v>
      </c>
      <c r="BO126" s="29" t="str">
        <f t="shared" si="26"/>
        <v>-</v>
      </c>
      <c r="BP126" s="29" t="str">
        <f t="shared" si="36"/>
        <v>-</v>
      </c>
      <c r="BQ126" s="29" t="str">
        <f t="shared" si="36"/>
        <v>-</v>
      </c>
      <c r="BR126" s="30"/>
      <c r="BZ126" s="29" t="str">
        <f t="shared" si="37"/>
        <v>-</v>
      </c>
      <c r="CA126" s="29" t="str">
        <f t="shared" si="37"/>
        <v>-</v>
      </c>
      <c r="CB126" s="29" t="str">
        <f t="shared" si="37"/>
        <v>-</v>
      </c>
      <c r="CC126" s="29" t="str">
        <f t="shared" si="37"/>
        <v>-</v>
      </c>
      <c r="CD126" s="29" t="str">
        <f t="shared" si="37"/>
        <v>-</v>
      </c>
      <c r="CE126" s="29" t="str">
        <f t="shared" si="37"/>
        <v>-</v>
      </c>
      <c r="CF126" s="29" t="str">
        <f t="shared" si="37"/>
        <v>-</v>
      </c>
      <c r="CG126" s="29" t="str">
        <f t="shared" si="37"/>
        <v>-</v>
      </c>
      <c r="CH126" s="30"/>
      <c r="CP126" s="28" t="str">
        <f>IFERROR(IF($E126=1,RANK(BJ126,BJ:BJ,1)+COUNTIF(BJ$4:BJ126,BJ126)-1,"-"),"-")</f>
        <v>-</v>
      </c>
      <c r="CQ126" s="28" t="str">
        <f>IFERROR(IF($E126=1,RANK(BK126,BK:BK,1)+COUNTIF(BK$4:BK126,BK126)-1,"-"),"-")</f>
        <v>-</v>
      </c>
      <c r="CR126" s="28" t="str">
        <f>IFERROR(IF($E126=1,RANK(BL126,BL:BL,1)+COUNTIF(BL$4:BL126,BL126)-1,"-"),"-")</f>
        <v>-</v>
      </c>
      <c r="CS126" s="28" t="str">
        <f>IFERROR(IF($E126=1,RANK(BM126,BM:BM,1)+COUNTIF(BM$4:BM126,BM126)-1,"-"),"-")</f>
        <v>-</v>
      </c>
      <c r="CT126" s="28" t="str">
        <f>IFERROR(IF($E126=1,RANK(BN126,BN:BN,1)+COUNTIF(BN$4:BN126,BN126)-1,"-"),"-")</f>
        <v>-</v>
      </c>
      <c r="CU126" s="28" t="str">
        <f>IFERROR(IF($E126=1,RANK(BO126,BO:BO,1)+COUNTIF(BO$4:BO126,BO126)-1,"-"),"-")</f>
        <v>-</v>
      </c>
      <c r="CV126" s="28" t="str">
        <f>IFERROR(IF($E126=1,RANK(BP126,BP:BP,1)+COUNTIF(BP$4:BP126,BP126)-1,"-"),"-")</f>
        <v>-</v>
      </c>
      <c r="CW126" s="28" t="str">
        <f>IFERROR(IF($E126=1,RANK(BQ126,BQ:BQ,1)+COUNTIF(BQ$4:BQ126,BQ126)-1,"-"),"-")</f>
        <v>-</v>
      </c>
      <c r="CX126" s="30"/>
      <c r="DF126" s="28" t="str">
        <f>IFERROR(IF($E126=1,RANK(BZ126,BZ:BZ,1)+COUNTIF(BZ$3:BZ125,BZ126),"-"),"-")</f>
        <v>-</v>
      </c>
      <c r="DG126" s="28" t="str">
        <f>IFERROR(IF($E126=1,RANK(CA126,CA:CA,1)+COUNTIF(CA$3:CA125,CA126),"-"),"-")</f>
        <v>-</v>
      </c>
      <c r="DH126" s="28" t="str">
        <f>IFERROR(IF($E126=1,RANK(CB126,CB:CB,1)+COUNTIF(CB$3:CB125,CB126),"-"),"-")</f>
        <v>-</v>
      </c>
      <c r="DI126" s="28" t="str">
        <f>IFERROR(IF($E126=1,RANK(CC126,CC:CC,1)+COUNTIF(CC$3:CC125,CC126),"-"),"-")</f>
        <v>-</v>
      </c>
      <c r="DJ126" s="28" t="str">
        <f>IFERROR(IF($E126=1,RANK(CD126,CD:CD,1)+COUNTIF(CD$3:CD125,CD126),"-"),"-")</f>
        <v>-</v>
      </c>
      <c r="DK126" s="28" t="str">
        <f>IFERROR(IF($E126=1,RANK(CE126,CE:CE,1)+COUNTIF(CE$3:CE125,CE126),"-"),"-")</f>
        <v>-</v>
      </c>
      <c r="DL126" s="28" t="str">
        <f>IFERROR(IF($E126=1,RANK(CF126,CF:CF,1)+COUNTIF(CF$3:CF125,CF126),"-"),"-")</f>
        <v>-</v>
      </c>
      <c r="DM126" s="28" t="str">
        <f>IFERROR(IF($E126=1,RANK(CG126,CG:CG,1)+COUNTIF(CG$3:CG125,CG126),"-"),"-")</f>
        <v>-</v>
      </c>
      <c r="DN126" s="6"/>
      <c r="DO126" s="28" t="str">
        <f>IFERROR(IF($E126=1,RANK(CI126,CI:CI,1)+COUNTIF(CI$4:CI126,CI126)-1,"-"),"-")</f>
        <v>-</v>
      </c>
      <c r="DP126" s="28" t="str">
        <f>IFERROR(IF($E126=1,RANK(CJ126,CJ:CJ,1)+COUNTIF(CJ$4:CJ126,CJ126)-1,"-"),"-")</f>
        <v>-</v>
      </c>
      <c r="DQ126" s="28" t="str">
        <f>IFERROR(IF($E126=1,RANK(CK126,CK:CK,1)+COUNTIF(CK$4:CK126,CK126)-1,"-"),"-")</f>
        <v>-</v>
      </c>
      <c r="DR126" s="28" t="str">
        <f>IFERROR(IF($E126=1,RANK(CL126,CL:CL,1)+COUNTIF(CL$4:CL126,CL126)-1,"-"),"-")</f>
        <v>-</v>
      </c>
      <c r="DS126" s="28" t="str">
        <f>IFERROR(IF($E126=1,RANK(CM126,CM:CM,1)+COUNTIF(CM$4:CM126,CM126)-1,"-"),"-")</f>
        <v>-</v>
      </c>
      <c r="DT126" s="28" t="str">
        <f>IFERROR(IF($E126=1,RANK(CN126,CN:CN,1)+COUNTIF(CN$4:CN126,CN126)-1,"-"),"-")</f>
        <v>-</v>
      </c>
      <c r="EU126">
        <v>7.95</v>
      </c>
      <c r="EV126">
        <v>8.08</v>
      </c>
      <c r="EW126">
        <v>8.73</v>
      </c>
      <c r="EX126">
        <v>8.25</v>
      </c>
      <c r="EY126">
        <v>7.53</v>
      </c>
      <c r="EZ126">
        <v>7.95</v>
      </c>
      <c r="FA126">
        <v>7.04</v>
      </c>
      <c r="FB126">
        <v>6.53</v>
      </c>
      <c r="FK126">
        <v>7.66</v>
      </c>
      <c r="FL126">
        <v>7.64</v>
      </c>
      <c r="FM126">
        <v>8.27</v>
      </c>
      <c r="FN126">
        <v>7.84</v>
      </c>
      <c r="FO126">
        <v>7.34</v>
      </c>
      <c r="FP126">
        <v>7.64</v>
      </c>
      <c r="FQ126">
        <v>6.95</v>
      </c>
      <c r="FR126">
        <v>6.53</v>
      </c>
    </row>
    <row r="127" spans="1:174" x14ac:dyDescent="0.35">
      <c r="A127" s="9">
        <f t="shared" si="21"/>
        <v>1</v>
      </c>
      <c r="B127" s="9">
        <f t="shared" si="22"/>
        <v>1</v>
      </c>
      <c r="C127" s="9" t="str">
        <f t="shared" si="29"/>
        <v/>
      </c>
      <c r="D127" s="9">
        <f t="shared" si="23"/>
        <v>1</v>
      </c>
      <c r="E127" s="9">
        <f t="shared" si="24"/>
        <v>0</v>
      </c>
      <c r="F127" s="67" t="s">
        <v>73</v>
      </c>
      <c r="G127" s="68" t="s">
        <v>109</v>
      </c>
      <c r="H127" s="7" t="s">
        <v>82</v>
      </c>
      <c r="I127" s="66" t="s">
        <v>78</v>
      </c>
      <c r="J127" s="66">
        <v>415604</v>
      </c>
      <c r="K127" s="66" t="s">
        <v>216</v>
      </c>
      <c r="L127" s="66" t="s">
        <v>46</v>
      </c>
      <c r="M127" s="66" t="s">
        <v>47</v>
      </c>
      <c r="N127" s="65">
        <v>7.85</v>
      </c>
      <c r="O127" s="54">
        <v>8</v>
      </c>
      <c r="P127" s="54">
        <v>8.26</v>
      </c>
      <c r="Q127" s="54">
        <v>8.23</v>
      </c>
      <c r="R127" s="54">
        <v>8.08</v>
      </c>
      <c r="S127" s="65">
        <v>7.7</v>
      </c>
      <c r="T127" s="50">
        <v>7</v>
      </c>
      <c r="U127" s="50">
        <v>7.6</v>
      </c>
      <c r="AD127" s="65">
        <v>7.56</v>
      </c>
      <c r="AE127" s="70">
        <v>8.27</v>
      </c>
      <c r="AF127" s="70">
        <v>8.7100000000000009</v>
      </c>
      <c r="AG127" s="70">
        <v>8.42</v>
      </c>
      <c r="AH127" s="65">
        <v>7.65</v>
      </c>
      <c r="AI127" s="65">
        <v>6.84</v>
      </c>
      <c r="AJ127" s="50">
        <v>6.23</v>
      </c>
      <c r="AK127" s="50">
        <v>6.64</v>
      </c>
      <c r="AT127" s="29">
        <f t="shared" ref="AT127:BA135" si="39">IFERROR(ROUND(N127-AD127,2),"-")</f>
        <v>0.28999999999999998</v>
      </c>
      <c r="AU127" s="29">
        <f t="shared" si="39"/>
        <v>-0.27</v>
      </c>
      <c r="AV127" s="29">
        <f t="shared" si="39"/>
        <v>-0.45</v>
      </c>
      <c r="AW127" s="29">
        <f t="shared" si="39"/>
        <v>-0.19</v>
      </c>
      <c r="AX127" s="29">
        <f t="shared" si="39"/>
        <v>0.43</v>
      </c>
      <c r="AY127" s="29">
        <f t="shared" si="39"/>
        <v>0.86</v>
      </c>
      <c r="AZ127" s="29">
        <f t="shared" si="39"/>
        <v>0.77</v>
      </c>
      <c r="BA127" s="29">
        <f t="shared" si="39"/>
        <v>0.96</v>
      </c>
      <c r="BB127" s="30"/>
      <c r="BJ127" s="29" t="str">
        <f t="shared" si="38"/>
        <v>-</v>
      </c>
      <c r="BK127" s="29" t="str">
        <f t="shared" si="38"/>
        <v>-</v>
      </c>
      <c r="BL127" s="29" t="str">
        <f t="shared" si="38"/>
        <v>-</v>
      </c>
      <c r="BM127" s="29" t="str">
        <f t="shared" si="38"/>
        <v>-</v>
      </c>
      <c r="BN127" s="29" t="str">
        <f t="shared" si="38"/>
        <v>-</v>
      </c>
      <c r="BO127" s="29" t="str">
        <f t="shared" si="26"/>
        <v>-</v>
      </c>
      <c r="BP127" s="29" t="str">
        <f t="shared" ref="BP127:BQ135" si="40">IF($E127=1,ROUND(T127,2),"-")</f>
        <v>-</v>
      </c>
      <c r="BQ127" s="29" t="str">
        <f t="shared" si="40"/>
        <v>-</v>
      </c>
      <c r="BR127" s="30"/>
      <c r="BZ127" s="29" t="str">
        <f t="shared" ref="BZ127:CG135" si="41">IF($E127=1,AT127,"-")</f>
        <v>-</v>
      </c>
      <c r="CA127" s="29" t="str">
        <f t="shared" si="41"/>
        <v>-</v>
      </c>
      <c r="CB127" s="29" t="str">
        <f t="shared" si="41"/>
        <v>-</v>
      </c>
      <c r="CC127" s="29" t="str">
        <f t="shared" si="41"/>
        <v>-</v>
      </c>
      <c r="CD127" s="29" t="str">
        <f t="shared" si="41"/>
        <v>-</v>
      </c>
      <c r="CE127" s="29" t="str">
        <f t="shared" si="41"/>
        <v>-</v>
      </c>
      <c r="CF127" s="29" t="str">
        <f t="shared" si="41"/>
        <v>-</v>
      </c>
      <c r="CG127" s="29" t="str">
        <f t="shared" si="41"/>
        <v>-</v>
      </c>
      <c r="CH127" s="30"/>
      <c r="CP127" s="28" t="str">
        <f>IFERROR(IF($E127=1,RANK(BJ127,BJ:BJ,1)+COUNTIF(BJ$4:BJ127,BJ127)-1,"-"),"-")</f>
        <v>-</v>
      </c>
      <c r="CQ127" s="28" t="str">
        <f>IFERROR(IF($E127=1,RANK(BK127,BK:BK,1)+COUNTIF(BK$4:BK127,BK127)-1,"-"),"-")</f>
        <v>-</v>
      </c>
      <c r="CR127" s="28" t="str">
        <f>IFERROR(IF($E127=1,RANK(BL127,BL:BL,1)+COUNTIF(BL$4:BL127,BL127)-1,"-"),"-")</f>
        <v>-</v>
      </c>
      <c r="CS127" s="28" t="str">
        <f>IFERROR(IF($E127=1,RANK(BM127,BM:BM,1)+COUNTIF(BM$4:BM127,BM127)-1,"-"),"-")</f>
        <v>-</v>
      </c>
      <c r="CT127" s="28" t="str">
        <f>IFERROR(IF($E127=1,RANK(BN127,BN:BN,1)+COUNTIF(BN$4:BN127,BN127)-1,"-"),"-")</f>
        <v>-</v>
      </c>
      <c r="CU127" s="28" t="str">
        <f>IFERROR(IF($E127=1,RANK(BO127,BO:BO,1)+COUNTIF(BO$4:BO127,BO127)-1,"-"),"-")</f>
        <v>-</v>
      </c>
      <c r="CV127" s="28" t="str">
        <f>IFERROR(IF($E127=1,RANK(BP127,BP:BP,1)+COUNTIF(BP$4:BP127,BP127)-1,"-"),"-")</f>
        <v>-</v>
      </c>
      <c r="CW127" s="28" t="str">
        <f>IFERROR(IF($E127=1,RANK(BQ127,BQ:BQ,1)+COUNTIF(BQ$4:BQ127,BQ127)-1,"-"),"-")</f>
        <v>-</v>
      </c>
      <c r="CX127" s="30"/>
      <c r="DF127" s="28" t="str">
        <f>IFERROR(IF($E127=1,RANK(BZ127,BZ:BZ,1)+COUNTIF(BZ$3:BZ126,BZ127),"-"),"-")</f>
        <v>-</v>
      </c>
      <c r="DG127" s="28" t="str">
        <f>IFERROR(IF($E127=1,RANK(CA127,CA:CA,1)+COUNTIF(CA$3:CA126,CA127),"-"),"-")</f>
        <v>-</v>
      </c>
      <c r="DH127" s="28" t="str">
        <f>IFERROR(IF($E127=1,RANK(CB127,CB:CB,1)+COUNTIF(CB$3:CB126,CB127),"-"),"-")</f>
        <v>-</v>
      </c>
      <c r="DI127" s="28" t="str">
        <f>IFERROR(IF($E127=1,RANK(CC127,CC:CC,1)+COUNTIF(CC$3:CC126,CC127),"-"),"-")</f>
        <v>-</v>
      </c>
      <c r="DJ127" s="28" t="str">
        <f>IFERROR(IF($E127=1,RANK(CD127,CD:CD,1)+COUNTIF(CD$3:CD126,CD127),"-"),"-")</f>
        <v>-</v>
      </c>
      <c r="DK127" s="28" t="str">
        <f>IFERROR(IF($E127=1,RANK(CE127,CE:CE,1)+COUNTIF(CE$3:CE126,CE127),"-"),"-")</f>
        <v>-</v>
      </c>
      <c r="DL127" s="28" t="str">
        <f>IFERROR(IF($E127=1,RANK(CF127,CF:CF,1)+COUNTIF(CF$3:CF126,CF127),"-"),"-")</f>
        <v>-</v>
      </c>
      <c r="DM127" s="28" t="str">
        <f>IFERROR(IF($E127=1,RANK(CG127,CG:CG,1)+COUNTIF(CG$3:CG126,CG127),"-"),"-")</f>
        <v>-</v>
      </c>
      <c r="DN127" s="6"/>
      <c r="DO127" s="28" t="str">
        <f>IFERROR(IF($E127=1,RANK(CI127,CI:CI,1)+COUNTIF(CI$4:CI127,CI127)-1,"-"),"-")</f>
        <v>-</v>
      </c>
      <c r="DP127" s="28" t="str">
        <f>IFERROR(IF($E127=1,RANK(CJ127,CJ:CJ,1)+COUNTIF(CJ$4:CJ127,CJ127)-1,"-"),"-")</f>
        <v>-</v>
      </c>
      <c r="DQ127" s="28" t="str">
        <f>IFERROR(IF($E127=1,RANK(CK127,CK:CK,1)+COUNTIF(CK$4:CK127,CK127)-1,"-"),"-")</f>
        <v>-</v>
      </c>
      <c r="DR127" s="28" t="str">
        <f>IFERROR(IF($E127=1,RANK(CL127,CL:CL,1)+COUNTIF(CL$4:CL127,CL127)-1,"-"),"-")</f>
        <v>-</v>
      </c>
      <c r="DS127" s="28" t="str">
        <f>IFERROR(IF($E127=1,RANK(CM127,CM:CM,1)+COUNTIF(CM$4:CM127,CM127)-1,"-"),"-")</f>
        <v>-</v>
      </c>
      <c r="DT127" s="28" t="str">
        <f>IFERROR(IF($E127=1,RANK(CN127,CN:CN,1)+COUNTIF(CN$4:CN127,CN127)-1,"-"),"-")</f>
        <v>-</v>
      </c>
    </row>
    <row r="128" spans="1:174" x14ac:dyDescent="0.35">
      <c r="A128" s="9">
        <f t="shared" si="21"/>
        <v>1</v>
      </c>
      <c r="B128" s="9">
        <f t="shared" si="22"/>
        <v>1</v>
      </c>
      <c r="C128" s="9">
        <f t="shared" si="29"/>
        <v>1</v>
      </c>
      <c r="D128" s="9">
        <f t="shared" si="23"/>
        <v>1</v>
      </c>
      <c r="E128" s="9">
        <f t="shared" si="24"/>
        <v>1</v>
      </c>
      <c r="F128" s="9" t="s">
        <v>76</v>
      </c>
      <c r="G128" s="9" t="s">
        <v>111</v>
      </c>
      <c r="H128" s="7">
        <v>1</v>
      </c>
      <c r="I128" s="66" t="s">
        <v>78</v>
      </c>
      <c r="J128" s="66">
        <v>586008</v>
      </c>
      <c r="K128" s="66" t="s">
        <v>217</v>
      </c>
      <c r="L128" s="66" t="s">
        <v>46</v>
      </c>
      <c r="M128" s="66" t="s">
        <v>47</v>
      </c>
      <c r="N128" s="54">
        <v>8.1300000000000008</v>
      </c>
      <c r="O128" s="54">
        <v>8.56</v>
      </c>
      <c r="P128" s="54">
        <v>8.68</v>
      </c>
      <c r="Q128" s="54">
        <v>8.19</v>
      </c>
      <c r="R128" s="54">
        <v>8.16</v>
      </c>
      <c r="S128" s="65">
        <v>7.76</v>
      </c>
      <c r="T128" s="50">
        <v>7.32</v>
      </c>
      <c r="U128" s="50">
        <v>7.79</v>
      </c>
      <c r="AD128" s="70">
        <v>8.2200000000000006</v>
      </c>
      <c r="AE128" s="70">
        <v>8.52</v>
      </c>
      <c r="AF128" s="72">
        <v>9.01</v>
      </c>
      <c r="AG128" s="70">
        <v>8.23</v>
      </c>
      <c r="AH128" s="70">
        <v>8.17</v>
      </c>
      <c r="AI128" s="65">
        <v>7.93</v>
      </c>
      <c r="AJ128" s="50">
        <v>7.47</v>
      </c>
      <c r="AK128" s="50">
        <v>7.84</v>
      </c>
      <c r="AT128" s="29">
        <f t="shared" si="39"/>
        <v>-0.09</v>
      </c>
      <c r="AU128" s="29">
        <f t="shared" si="39"/>
        <v>0.04</v>
      </c>
      <c r="AV128" s="29">
        <f t="shared" si="39"/>
        <v>-0.33</v>
      </c>
      <c r="AW128" s="29">
        <f t="shared" si="39"/>
        <v>-0.04</v>
      </c>
      <c r="AX128" s="29">
        <f t="shared" si="39"/>
        <v>-0.01</v>
      </c>
      <c r="AY128" s="29">
        <f t="shared" si="39"/>
        <v>-0.17</v>
      </c>
      <c r="AZ128" s="29">
        <f t="shared" si="39"/>
        <v>-0.15</v>
      </c>
      <c r="BA128" s="29">
        <f t="shared" si="39"/>
        <v>-0.05</v>
      </c>
      <c r="BB128" s="30"/>
      <c r="BJ128" s="29">
        <f t="shared" ref="BJ128:BN135" si="42">IF($E128=1,ROUND(N128,2),"-")</f>
        <v>8.1300000000000008</v>
      </c>
      <c r="BK128" s="29">
        <f t="shared" si="42"/>
        <v>8.56</v>
      </c>
      <c r="BL128" s="29">
        <f t="shared" si="42"/>
        <v>8.68</v>
      </c>
      <c r="BM128" s="29">
        <f t="shared" si="42"/>
        <v>8.19</v>
      </c>
      <c r="BN128" s="29">
        <f t="shared" si="42"/>
        <v>8.16</v>
      </c>
      <c r="BO128" s="29">
        <f t="shared" si="26"/>
        <v>7.76</v>
      </c>
      <c r="BP128" s="29">
        <f t="shared" si="40"/>
        <v>7.32</v>
      </c>
      <c r="BQ128" s="29">
        <f t="shared" si="40"/>
        <v>7.79</v>
      </c>
      <c r="BR128" s="30"/>
      <c r="BZ128" s="29">
        <f t="shared" si="41"/>
        <v>-0.09</v>
      </c>
      <c r="CA128" s="29">
        <f t="shared" si="41"/>
        <v>0.04</v>
      </c>
      <c r="CB128" s="29">
        <f t="shared" si="41"/>
        <v>-0.33</v>
      </c>
      <c r="CC128" s="29">
        <f t="shared" si="41"/>
        <v>-0.04</v>
      </c>
      <c r="CD128" s="29">
        <f t="shared" si="41"/>
        <v>-0.01</v>
      </c>
      <c r="CE128" s="29">
        <f t="shared" si="41"/>
        <v>-0.17</v>
      </c>
      <c r="CF128" s="29">
        <f t="shared" si="41"/>
        <v>-0.15</v>
      </c>
      <c r="CG128" s="29">
        <f t="shared" si="41"/>
        <v>-0.05</v>
      </c>
      <c r="CH128" s="30"/>
      <c r="CP128" s="28">
        <f>IFERROR(IF($E128=1,RANK(BJ128,BJ:BJ,1)+COUNTIF(BJ$4:BJ128,BJ128)-1,"-"),"-")</f>
        <v>77</v>
      </c>
      <c r="CQ128" s="28">
        <f>IFERROR(IF($E128=1,RANK(BK128,BK:BK,1)+COUNTIF(BK$4:BK128,BK128)-1,"-"),"-")</f>
        <v>59</v>
      </c>
      <c r="CR128" s="28">
        <f>IFERROR(IF($E128=1,RANK(BL128,BL:BL,1)+COUNTIF(BL$4:BL128,BL128)-1,"-"),"-")</f>
        <v>31</v>
      </c>
      <c r="CS128" s="28">
        <f>IFERROR(IF($E128=1,RANK(BM128,BM:BM,1)+COUNTIF(BM$4:BM128,BM128)-1,"-"),"-")</f>
        <v>35</v>
      </c>
      <c r="CT128" s="28">
        <f>IFERROR(IF($E128=1,RANK(BN128,BN:BN,1)+COUNTIF(BN$4:BN128,BN128)-1,"-"),"-")</f>
        <v>61</v>
      </c>
      <c r="CU128" s="28">
        <f>IFERROR(IF($E128=1,RANK(BO128,BO:BO,1)+COUNTIF(BO$4:BO128,BO128)-1,"-"),"-")</f>
        <v>71</v>
      </c>
      <c r="CV128" s="28">
        <f>IFERROR(IF($E128=1,RANK(BP128,BP:BP,1)+COUNTIF(BP$4:BP128,BP128)-1,"-"),"-")</f>
        <v>85</v>
      </c>
      <c r="CW128" s="28">
        <f>IFERROR(IF($E128=1,RANK(BQ128,BQ:BQ,1)+COUNTIF(BQ$4:BQ128,BQ128)-1,"-"),"-")</f>
        <v>88</v>
      </c>
      <c r="CX128" s="30"/>
      <c r="DF128" s="28">
        <f>IFERROR(IF($E128=1,RANK(BZ128,BZ:BZ,1)+COUNTIF(BZ$3:BZ127,BZ128),"-"),"-")</f>
        <v>27</v>
      </c>
      <c r="DG128" s="28">
        <f>IFERROR(IF($E128=1,RANK(CA128,CA:CA,1)+COUNTIF(CA$3:CA127,CA128),"-"),"-")</f>
        <v>41</v>
      </c>
      <c r="DH128" s="28">
        <f>IFERROR(IF($E128=1,RANK(CB128,CB:CB,1)+COUNTIF(CB$3:CB127,CB128),"-"),"-")</f>
        <v>7</v>
      </c>
      <c r="DI128" s="28">
        <f>IFERROR(IF($E128=1,RANK(CC128,CC:CC,1)+COUNTIF(CC$3:CC127,CC128),"-"),"-")</f>
        <v>38</v>
      </c>
      <c r="DJ128" s="28">
        <f>IFERROR(IF($E128=1,RANK(CD128,CD:CD,1)+COUNTIF(CD$3:CD127,CD128),"-"),"-")</f>
        <v>29</v>
      </c>
      <c r="DK128" s="28">
        <f>IFERROR(IF($E128=1,RANK(CE128,CE:CE,1)+COUNTIF(CE$3:CE127,CE128),"-"),"-")</f>
        <v>20</v>
      </c>
      <c r="DL128" s="28">
        <f>IFERROR(IF($E128=1,RANK(CF128,CF:CF,1)+COUNTIF(CF$3:CF127,CF128),"-"),"-")</f>
        <v>29</v>
      </c>
      <c r="DM128" s="28">
        <f>IFERROR(IF($E128=1,RANK(CG128,CG:CG,1)+COUNTIF(CG$3:CG127,CG128),"-"),"-")</f>
        <v>26</v>
      </c>
      <c r="DN128" s="6"/>
      <c r="DO128" s="28" t="str">
        <f>IFERROR(IF($E128=1,RANK(CI128,CI:CI,1)+COUNTIF(CI$4:CI128,CI128)-1,"-"),"-")</f>
        <v>-</v>
      </c>
      <c r="DP128" s="28" t="str">
        <f>IFERROR(IF($E128=1,RANK(CJ128,CJ:CJ,1)+COUNTIF(CJ$4:CJ128,CJ128)-1,"-"),"-")</f>
        <v>-</v>
      </c>
      <c r="DQ128" s="28" t="str">
        <f>IFERROR(IF($E128=1,RANK(CK128,CK:CK,1)+COUNTIF(CK$4:CK128,CK128)-1,"-"),"-")</f>
        <v>-</v>
      </c>
      <c r="DR128" s="28" t="str">
        <f>IFERROR(IF($E128=1,RANK(CL128,CL:CL,1)+COUNTIF(CL$4:CL128,CL128)-1,"-"),"-")</f>
        <v>-</v>
      </c>
      <c r="DS128" s="28" t="str">
        <f>IFERROR(IF($E128=1,RANK(CM128,CM:CM,1)+COUNTIF(CM$4:CM128,CM128)-1,"-"),"-")</f>
        <v>-</v>
      </c>
      <c r="DT128" s="28" t="str">
        <f>IFERROR(IF($E128=1,RANK(CN128,CN:CN,1)+COUNTIF(CN$4:CN128,CN128)-1,"-"),"-")</f>
        <v>-</v>
      </c>
    </row>
    <row r="129" spans="1:124" x14ac:dyDescent="0.35">
      <c r="A129" s="9">
        <f t="shared" si="21"/>
        <v>1</v>
      </c>
      <c r="B129" s="9">
        <f t="shared" si="22"/>
        <v>1</v>
      </c>
      <c r="C129" s="9">
        <f t="shared" si="29"/>
        <v>1</v>
      </c>
      <c r="D129" s="9">
        <f t="shared" si="23"/>
        <v>1</v>
      </c>
      <c r="E129" s="9">
        <f t="shared" si="24"/>
        <v>1</v>
      </c>
      <c r="F129" s="68" t="s">
        <v>76</v>
      </c>
      <c r="G129" s="68" t="s">
        <v>113</v>
      </c>
      <c r="H129" s="7">
        <v>1</v>
      </c>
      <c r="I129" s="66" t="s">
        <v>78</v>
      </c>
      <c r="J129" s="66">
        <v>583005</v>
      </c>
      <c r="K129" s="66" t="s">
        <v>218</v>
      </c>
      <c r="L129" s="66" t="s">
        <v>46</v>
      </c>
      <c r="M129" s="66" t="s">
        <v>47</v>
      </c>
      <c r="N129" s="54">
        <v>8.49</v>
      </c>
      <c r="O129" s="54">
        <v>8.9499999999999993</v>
      </c>
      <c r="P129" s="55">
        <v>9.09</v>
      </c>
      <c r="Q129" s="54">
        <v>8.86</v>
      </c>
      <c r="R129" s="54">
        <v>8.49</v>
      </c>
      <c r="S129" s="54">
        <v>8.2200000000000006</v>
      </c>
      <c r="T129" s="50">
        <v>7.99</v>
      </c>
      <c r="U129" s="50">
        <v>7.49</v>
      </c>
      <c r="AD129" s="65">
        <v>8.19</v>
      </c>
      <c r="AE129" s="70">
        <v>8.73</v>
      </c>
      <c r="AF129" s="70">
        <v>8.76</v>
      </c>
      <c r="AG129" s="70">
        <v>8.51</v>
      </c>
      <c r="AH129" s="70">
        <v>8.09</v>
      </c>
      <c r="AI129" s="54">
        <v>8.07</v>
      </c>
      <c r="AJ129" s="50">
        <v>7.49</v>
      </c>
      <c r="AK129" s="50">
        <v>7.45</v>
      </c>
      <c r="AT129" s="29">
        <f t="shared" si="39"/>
        <v>0.3</v>
      </c>
      <c r="AU129" s="29">
        <f t="shared" si="39"/>
        <v>0.22</v>
      </c>
      <c r="AV129" s="29">
        <f t="shared" si="39"/>
        <v>0.33</v>
      </c>
      <c r="AW129" s="29">
        <f t="shared" si="39"/>
        <v>0.35</v>
      </c>
      <c r="AX129" s="29">
        <f t="shared" si="39"/>
        <v>0.4</v>
      </c>
      <c r="AY129" s="29">
        <f t="shared" si="39"/>
        <v>0.15</v>
      </c>
      <c r="AZ129" s="29">
        <f t="shared" si="39"/>
        <v>0.5</v>
      </c>
      <c r="BA129" s="29">
        <f t="shared" si="39"/>
        <v>0.04</v>
      </c>
      <c r="BB129" s="30"/>
      <c r="BJ129" s="29">
        <f t="shared" si="42"/>
        <v>8.49</v>
      </c>
      <c r="BK129" s="29">
        <f t="shared" si="42"/>
        <v>8.9499999999999993</v>
      </c>
      <c r="BL129" s="29">
        <f t="shared" si="42"/>
        <v>9.09</v>
      </c>
      <c r="BM129" s="29">
        <f t="shared" si="42"/>
        <v>8.86</v>
      </c>
      <c r="BN129" s="29">
        <f t="shared" si="42"/>
        <v>8.49</v>
      </c>
      <c r="BO129" s="29">
        <f t="shared" si="26"/>
        <v>8.2200000000000006</v>
      </c>
      <c r="BP129" s="29">
        <f t="shared" si="40"/>
        <v>7.99</v>
      </c>
      <c r="BQ129" s="29">
        <f t="shared" si="40"/>
        <v>7.49</v>
      </c>
      <c r="BR129" s="30"/>
      <c r="BZ129" s="29">
        <f t="shared" si="41"/>
        <v>0.3</v>
      </c>
      <c r="CA129" s="29">
        <f t="shared" si="41"/>
        <v>0.22</v>
      </c>
      <c r="CB129" s="29">
        <f t="shared" si="41"/>
        <v>0.33</v>
      </c>
      <c r="CC129" s="29">
        <f t="shared" si="41"/>
        <v>0.35</v>
      </c>
      <c r="CD129" s="29">
        <f t="shared" si="41"/>
        <v>0.4</v>
      </c>
      <c r="CE129" s="29">
        <f t="shared" si="41"/>
        <v>0.15</v>
      </c>
      <c r="CF129" s="29">
        <f t="shared" si="41"/>
        <v>0.5</v>
      </c>
      <c r="CG129" s="29">
        <f t="shared" si="41"/>
        <v>0.04</v>
      </c>
      <c r="CH129" s="30"/>
      <c r="CP129" s="28">
        <f>IFERROR(IF($E129=1,RANK(BJ129,BJ:BJ,1)+COUNTIF(BJ$4:BJ129,BJ129)-1,"-"),"-")</f>
        <v>99</v>
      </c>
      <c r="CQ129" s="28">
        <f>IFERROR(IF($E129=1,RANK(BK129,BK:BK,1)+COUNTIF(BK$4:BK129,BK129)-1,"-"),"-")</f>
        <v>95</v>
      </c>
      <c r="CR129" s="28">
        <f>IFERROR(IF($E129=1,RANK(BL129,BL:BL,1)+COUNTIF(BL$4:BL129,BL129)-1,"-"),"-")</f>
        <v>88</v>
      </c>
      <c r="CS129" s="28">
        <f>IFERROR(IF($E129=1,RANK(BM129,BM:BM,1)+COUNTIF(BM$4:BM129,BM129)-1,"-"),"-")</f>
        <v>87</v>
      </c>
      <c r="CT129" s="28">
        <f>IFERROR(IF($E129=1,RANK(BN129,BN:BN,1)+COUNTIF(BN$4:BN129,BN129)-1,"-"),"-")</f>
        <v>93</v>
      </c>
      <c r="CU129" s="28">
        <f>IFERROR(IF($E129=1,RANK(BO129,BO:BO,1)+COUNTIF(BO$4:BO129,BO129)-1,"-"),"-")</f>
        <v>97</v>
      </c>
      <c r="CV129" s="28">
        <f>IFERROR(IF($E129=1,RANK(BP129,BP:BP,1)+COUNTIF(BP$4:BP129,BP129)-1,"-"),"-")</f>
        <v>98</v>
      </c>
      <c r="CW129" s="28">
        <f>IFERROR(IF($E129=1,RANK(BQ129,BQ:BQ,1)+COUNTIF(BQ$4:BQ129,BQ129)-1,"-"),"-")</f>
        <v>67</v>
      </c>
      <c r="CX129" s="30"/>
      <c r="DF129" s="28">
        <f>IFERROR(IF($E129=1,RANK(BZ129,BZ:BZ,1)+COUNTIF(BZ$3:BZ128,BZ129),"-"),"-")</f>
        <v>84</v>
      </c>
      <c r="DG129" s="28">
        <f>IFERROR(IF($E129=1,RANK(CA129,CA:CA,1)+COUNTIF(CA$3:CA128,CA129),"-"),"-")</f>
        <v>71</v>
      </c>
      <c r="DH129" s="28">
        <f>IFERROR(IF($E129=1,RANK(CB129,CB:CB,1)+COUNTIF(CB$3:CB128,CB129),"-"),"-")</f>
        <v>81</v>
      </c>
      <c r="DI129" s="28">
        <f>IFERROR(IF($E129=1,RANK(CC129,CC:CC,1)+COUNTIF(CC$3:CC128,CC129),"-"),"-")</f>
        <v>91</v>
      </c>
      <c r="DJ129" s="28">
        <f>IFERROR(IF($E129=1,RANK(CD129,CD:CD,1)+COUNTIF(CD$3:CD128,CD129),"-"),"-")</f>
        <v>86</v>
      </c>
      <c r="DK129" s="28">
        <f>IFERROR(IF($E129=1,RANK(CE129,CE:CE,1)+COUNTIF(CE$3:CE128,CE129),"-"),"-")</f>
        <v>54</v>
      </c>
      <c r="DL129" s="28">
        <f>IFERROR(IF($E129=1,RANK(CF129,CF:CF,1)+COUNTIF(CF$3:CF128,CF129),"-"),"-")</f>
        <v>88</v>
      </c>
      <c r="DM129" s="28">
        <f>IFERROR(IF($E129=1,RANK(CG129,CG:CG,1)+COUNTIF(CG$3:CG128,CG129),"-"),"-")</f>
        <v>38</v>
      </c>
      <c r="DN129" s="6"/>
      <c r="DO129" s="28" t="str">
        <f>IFERROR(IF($E129=1,RANK(CI129,CI:CI,1)+COUNTIF(CI$4:CI129,CI129)-1,"-"),"-")</f>
        <v>-</v>
      </c>
      <c r="DP129" s="28" t="str">
        <f>IFERROR(IF($E129=1,RANK(CJ129,CJ:CJ,1)+COUNTIF(CJ$4:CJ129,CJ129)-1,"-"),"-")</f>
        <v>-</v>
      </c>
      <c r="DQ129" s="28" t="str">
        <f>IFERROR(IF($E129=1,RANK(CK129,CK:CK,1)+COUNTIF(CK$4:CK129,CK129)-1,"-"),"-")</f>
        <v>-</v>
      </c>
      <c r="DR129" s="28" t="str">
        <f>IFERROR(IF($E129=1,RANK(CL129,CL:CL,1)+COUNTIF(CL$4:CL129,CL129)-1,"-"),"-")</f>
        <v>-</v>
      </c>
      <c r="DS129" s="28" t="str">
        <f>IFERROR(IF($E129=1,RANK(CM129,CM:CM,1)+COUNTIF(CM$4:CM129,CM129)-1,"-"),"-")</f>
        <v>-</v>
      </c>
      <c r="DT129" s="28" t="str">
        <f>IFERROR(IF($E129=1,RANK(CN129,CN:CN,1)+COUNTIF(CN$4:CN129,CN129)-1,"-"),"-")</f>
        <v>-</v>
      </c>
    </row>
    <row r="130" spans="1:124" x14ac:dyDescent="0.35">
      <c r="A130" s="9">
        <f t="shared" si="21"/>
        <v>1</v>
      </c>
      <c r="B130" s="9">
        <f t="shared" si="22"/>
        <v>1</v>
      </c>
      <c r="C130" s="9">
        <f t="shared" si="29"/>
        <v>1</v>
      </c>
      <c r="D130" s="9">
        <f t="shared" si="23"/>
        <v>1</v>
      </c>
      <c r="E130" s="9">
        <f t="shared" si="24"/>
        <v>1</v>
      </c>
      <c r="F130" s="68" t="s">
        <v>76</v>
      </c>
      <c r="G130" s="68" t="s">
        <v>111</v>
      </c>
      <c r="H130" s="7">
        <v>1</v>
      </c>
      <c r="I130" s="66" t="s">
        <v>78</v>
      </c>
      <c r="J130" s="66">
        <v>673004</v>
      </c>
      <c r="K130" s="66" t="s">
        <v>219</v>
      </c>
      <c r="L130" s="66" t="s">
        <v>46</v>
      </c>
      <c r="M130" s="66" t="s">
        <v>47</v>
      </c>
      <c r="N130" s="65">
        <v>7.71</v>
      </c>
      <c r="O130" s="54">
        <v>8.59</v>
      </c>
      <c r="P130" s="55">
        <v>9.0399999999999991</v>
      </c>
      <c r="Q130" s="54">
        <v>8.5</v>
      </c>
      <c r="R130" s="65">
        <v>7.78</v>
      </c>
      <c r="S130" s="65">
        <v>7.01</v>
      </c>
      <c r="T130" s="14">
        <v>5.89</v>
      </c>
      <c r="U130" s="50">
        <v>6.92</v>
      </c>
      <c r="AD130" s="65">
        <v>7.91</v>
      </c>
      <c r="AE130" s="70">
        <v>8.51</v>
      </c>
      <c r="AF130" s="70">
        <v>8.7899999999999991</v>
      </c>
      <c r="AG130" s="70">
        <v>8.4</v>
      </c>
      <c r="AH130" s="70">
        <v>8.08</v>
      </c>
      <c r="AI130" s="65">
        <v>7.19</v>
      </c>
      <c r="AJ130" s="50">
        <v>6.52</v>
      </c>
      <c r="AK130" s="50">
        <v>7.32</v>
      </c>
      <c r="AT130" s="29">
        <f t="shared" si="39"/>
        <v>-0.2</v>
      </c>
      <c r="AU130" s="29">
        <f t="shared" si="39"/>
        <v>0.08</v>
      </c>
      <c r="AV130" s="29">
        <f t="shared" si="39"/>
        <v>0.25</v>
      </c>
      <c r="AW130" s="29">
        <f t="shared" si="39"/>
        <v>0.1</v>
      </c>
      <c r="AX130" s="29">
        <f t="shared" si="39"/>
        <v>-0.3</v>
      </c>
      <c r="AY130" s="29">
        <f t="shared" si="39"/>
        <v>-0.18</v>
      </c>
      <c r="AZ130" s="29">
        <f t="shared" si="39"/>
        <v>-0.63</v>
      </c>
      <c r="BA130" s="29">
        <f t="shared" si="39"/>
        <v>-0.4</v>
      </c>
      <c r="BB130" s="30"/>
      <c r="BJ130" s="29">
        <f t="shared" si="42"/>
        <v>7.71</v>
      </c>
      <c r="BK130" s="29">
        <f t="shared" si="42"/>
        <v>8.59</v>
      </c>
      <c r="BL130" s="29">
        <f t="shared" si="42"/>
        <v>9.0399999999999991</v>
      </c>
      <c r="BM130" s="29">
        <f t="shared" si="42"/>
        <v>8.5</v>
      </c>
      <c r="BN130" s="29">
        <f t="shared" si="42"/>
        <v>7.78</v>
      </c>
      <c r="BO130" s="29">
        <f t="shared" si="26"/>
        <v>7.01</v>
      </c>
      <c r="BP130" s="29">
        <f t="shared" si="40"/>
        <v>5.89</v>
      </c>
      <c r="BQ130" s="29">
        <f t="shared" si="40"/>
        <v>6.92</v>
      </c>
      <c r="BR130" s="30"/>
      <c r="BZ130" s="29">
        <f t="shared" si="41"/>
        <v>-0.2</v>
      </c>
      <c r="CA130" s="29">
        <f t="shared" si="41"/>
        <v>0.08</v>
      </c>
      <c r="CB130" s="29">
        <f t="shared" si="41"/>
        <v>0.25</v>
      </c>
      <c r="CC130" s="29">
        <f t="shared" si="41"/>
        <v>0.1</v>
      </c>
      <c r="CD130" s="29">
        <f t="shared" si="41"/>
        <v>-0.3</v>
      </c>
      <c r="CE130" s="29">
        <f t="shared" si="41"/>
        <v>-0.18</v>
      </c>
      <c r="CF130" s="29">
        <f t="shared" si="41"/>
        <v>-0.63</v>
      </c>
      <c r="CG130" s="29">
        <f t="shared" si="41"/>
        <v>-0.4</v>
      </c>
      <c r="CH130" s="30"/>
      <c r="CP130" s="28">
        <f>IFERROR(IF($E130=1,RANK(BJ130,BJ:BJ,1)+COUNTIF(BJ$4:BJ130,BJ130)-1,"-"),"-")</f>
        <v>30</v>
      </c>
      <c r="CQ130" s="28">
        <f>IFERROR(IF($E130=1,RANK(BK130,BK:BK,1)+COUNTIF(BK$4:BK130,BK130)-1,"-"),"-")</f>
        <v>66</v>
      </c>
      <c r="CR130" s="28">
        <f>IFERROR(IF($E130=1,RANK(BL130,BL:BL,1)+COUNTIF(BL$4:BL130,BL130)-1,"-"),"-")</f>
        <v>81</v>
      </c>
      <c r="CS130" s="28">
        <f>IFERROR(IF($E130=1,RANK(BM130,BM:BM,1)+COUNTIF(BM$4:BM130,BM130)-1,"-"),"-")</f>
        <v>61</v>
      </c>
      <c r="CT130" s="28">
        <f>IFERROR(IF($E130=1,RANK(BN130,BN:BN,1)+COUNTIF(BN$4:BN130,BN130)-1,"-"),"-")</f>
        <v>31</v>
      </c>
      <c r="CU130" s="28">
        <f>IFERROR(IF($E130=1,RANK(BO130,BO:BO,1)+COUNTIF(BO$4:BO130,BO130)-1,"-"),"-")</f>
        <v>14</v>
      </c>
      <c r="CV130" s="28">
        <f>IFERROR(IF($E130=1,RANK(BP130,BP:BP,1)+COUNTIF(BP$4:BP130,BP130)-1,"-"),"-")</f>
        <v>11</v>
      </c>
      <c r="CW130" s="28">
        <f>IFERROR(IF($E130=1,RANK(BQ130,BQ:BQ,1)+COUNTIF(BQ$4:BQ130,BQ130)-1,"-"),"-")</f>
        <v>31</v>
      </c>
      <c r="CX130" s="30"/>
      <c r="DF130" s="28">
        <f>IFERROR(IF($E130=1,RANK(BZ130,BZ:BZ,1)+COUNTIF(BZ$3:BZ129,BZ130),"-"),"-")</f>
        <v>13</v>
      </c>
      <c r="DG130" s="28">
        <f>IFERROR(IF($E130=1,RANK(CA130,CA:CA,1)+COUNTIF(CA$3:CA129,CA130),"-"),"-")</f>
        <v>45</v>
      </c>
      <c r="DH130" s="28">
        <f>IFERROR(IF($E130=1,RANK(CB130,CB:CB,1)+COUNTIF(CB$3:CB129,CB130),"-"),"-")</f>
        <v>77</v>
      </c>
      <c r="DI130" s="28">
        <f>IFERROR(IF($E130=1,RANK(CC130,CC:CC,1)+COUNTIF(CC$3:CC129,CC130),"-"),"-")</f>
        <v>59</v>
      </c>
      <c r="DJ130" s="28">
        <f>IFERROR(IF($E130=1,RANK(CD130,CD:CD,1)+COUNTIF(CD$3:CD129,CD130),"-"),"-")</f>
        <v>9</v>
      </c>
      <c r="DK130" s="28">
        <f>IFERROR(IF($E130=1,RANK(CE130,CE:CE,1)+COUNTIF(CE$3:CE129,CE130),"-"),"-")</f>
        <v>19</v>
      </c>
      <c r="DL130" s="28">
        <f>IFERROR(IF($E130=1,RANK(CF130,CF:CF,1)+COUNTIF(CF$3:CF129,CF130),"-"),"-")</f>
        <v>4</v>
      </c>
      <c r="DM130" s="28">
        <f>IFERROR(IF($E130=1,RANK(CG130,CG:CG,1)+COUNTIF(CG$3:CG129,CG130),"-"),"-")</f>
        <v>8</v>
      </c>
      <c r="DN130" s="6"/>
      <c r="DO130" s="28" t="str">
        <f>IFERROR(IF($E130=1,RANK(CI130,CI:CI,1)+COUNTIF(CI$4:CI130,CI130)-1,"-"),"-")</f>
        <v>-</v>
      </c>
      <c r="DP130" s="28" t="str">
        <f>IFERROR(IF($E130=1,RANK(CJ130,CJ:CJ,1)+COUNTIF(CJ$4:CJ130,CJ130)-1,"-"),"-")</f>
        <v>-</v>
      </c>
      <c r="DQ130" s="28" t="str">
        <f>IFERROR(IF($E130=1,RANK(CK130,CK:CK,1)+COUNTIF(CK$4:CK130,CK130)-1,"-"),"-")</f>
        <v>-</v>
      </c>
      <c r="DR130" s="28" t="str">
        <f>IFERROR(IF($E130=1,RANK(CL130,CL:CL,1)+COUNTIF(CL$4:CL130,CL130)-1,"-"),"-")</f>
        <v>-</v>
      </c>
      <c r="DS130" s="28" t="str">
        <f>IFERROR(IF($E130=1,RANK(CM130,CM:CM,1)+COUNTIF(CM$4:CM130,CM130)-1,"-"),"-")</f>
        <v>-</v>
      </c>
      <c r="DT130" s="28" t="str">
        <f>IFERROR(IF($E130=1,RANK(CN130,CN:CN,1)+COUNTIF(CN$4:CN130,CN130)-1,"-"),"-")</f>
        <v>-</v>
      </c>
    </row>
    <row r="131" spans="1:124" x14ac:dyDescent="0.35">
      <c r="A131" s="9">
        <f t="shared" si="21"/>
        <v>1</v>
      </c>
      <c r="B131" s="9">
        <f t="shared" si="22"/>
        <v>1</v>
      </c>
      <c r="C131" s="9">
        <f t="shared" si="29"/>
        <v>1</v>
      </c>
      <c r="D131" s="9">
        <f t="shared" si="23"/>
        <v>1</v>
      </c>
      <c r="E131" s="9">
        <f t="shared" si="24"/>
        <v>1</v>
      </c>
      <c r="F131" s="68" t="s">
        <v>76</v>
      </c>
      <c r="G131" s="68" t="s">
        <v>111</v>
      </c>
      <c r="H131" s="7">
        <v>1</v>
      </c>
      <c r="I131" s="66" t="s">
        <v>78</v>
      </c>
      <c r="J131" s="66">
        <v>673400</v>
      </c>
      <c r="K131" s="66" t="s">
        <v>220</v>
      </c>
      <c r="L131" s="66" t="s">
        <v>46</v>
      </c>
      <c r="M131" s="66" t="s">
        <v>47</v>
      </c>
      <c r="N131" s="54">
        <v>8.39</v>
      </c>
      <c r="O131" s="54">
        <v>8.91</v>
      </c>
      <c r="P131" s="55">
        <v>9.24</v>
      </c>
      <c r="Q131" s="54">
        <v>8.9600000000000009</v>
      </c>
      <c r="R131" s="54">
        <v>8.7200000000000006</v>
      </c>
      <c r="S131" s="65">
        <v>7.96</v>
      </c>
      <c r="T131" s="50">
        <v>7.36</v>
      </c>
      <c r="U131" s="50">
        <v>7</v>
      </c>
      <c r="AD131" s="65">
        <v>8.2100000000000009</v>
      </c>
      <c r="AE131" s="70">
        <v>8.5299999999999994</v>
      </c>
      <c r="AF131" s="70">
        <v>8.86</v>
      </c>
      <c r="AG131" s="70">
        <v>8.84</v>
      </c>
      <c r="AH131" s="70">
        <v>8.5500000000000007</v>
      </c>
      <c r="AI131" s="65">
        <v>7.75</v>
      </c>
      <c r="AJ131" s="50">
        <v>6.87</v>
      </c>
      <c r="AK131" s="50">
        <v>6.85</v>
      </c>
      <c r="AT131" s="29">
        <f t="shared" si="39"/>
        <v>0.18</v>
      </c>
      <c r="AU131" s="29">
        <f t="shared" si="39"/>
        <v>0.38</v>
      </c>
      <c r="AV131" s="29">
        <f t="shared" si="39"/>
        <v>0.38</v>
      </c>
      <c r="AW131" s="29">
        <f t="shared" si="39"/>
        <v>0.12</v>
      </c>
      <c r="AX131" s="29">
        <f t="shared" si="39"/>
        <v>0.17</v>
      </c>
      <c r="AY131" s="29">
        <f t="shared" si="39"/>
        <v>0.21</v>
      </c>
      <c r="AZ131" s="29">
        <f t="shared" si="39"/>
        <v>0.49</v>
      </c>
      <c r="BA131" s="29">
        <f t="shared" si="39"/>
        <v>0.15</v>
      </c>
      <c r="BB131" s="30"/>
      <c r="BJ131" s="29">
        <f t="shared" si="42"/>
        <v>8.39</v>
      </c>
      <c r="BK131" s="29">
        <f t="shared" si="42"/>
        <v>8.91</v>
      </c>
      <c r="BL131" s="29">
        <f t="shared" si="42"/>
        <v>9.24</v>
      </c>
      <c r="BM131" s="29">
        <f t="shared" si="42"/>
        <v>8.9600000000000009</v>
      </c>
      <c r="BN131" s="29">
        <f t="shared" si="42"/>
        <v>8.7200000000000006</v>
      </c>
      <c r="BO131" s="29">
        <f t="shared" si="26"/>
        <v>7.96</v>
      </c>
      <c r="BP131" s="29">
        <f t="shared" si="40"/>
        <v>7.36</v>
      </c>
      <c r="BQ131" s="29">
        <f t="shared" si="40"/>
        <v>7</v>
      </c>
      <c r="BR131" s="30"/>
      <c r="BZ131" s="29">
        <f t="shared" si="41"/>
        <v>0.18</v>
      </c>
      <c r="CA131" s="29">
        <f t="shared" si="41"/>
        <v>0.38</v>
      </c>
      <c r="CB131" s="29">
        <f t="shared" si="41"/>
        <v>0.38</v>
      </c>
      <c r="CC131" s="29">
        <f t="shared" si="41"/>
        <v>0.12</v>
      </c>
      <c r="CD131" s="29">
        <f t="shared" si="41"/>
        <v>0.17</v>
      </c>
      <c r="CE131" s="29">
        <f t="shared" si="41"/>
        <v>0.21</v>
      </c>
      <c r="CF131" s="29">
        <f t="shared" si="41"/>
        <v>0.49</v>
      </c>
      <c r="CG131" s="29">
        <f t="shared" si="41"/>
        <v>0.15</v>
      </c>
      <c r="CH131" s="30"/>
      <c r="CP131" s="28">
        <f>IFERROR(IF($E131=1,RANK(BJ131,BJ:BJ,1)+COUNTIF(BJ$4:BJ131,BJ131)-1,"-"),"-")</f>
        <v>92</v>
      </c>
      <c r="CQ131" s="28">
        <f>IFERROR(IF($E131=1,RANK(BK131,BK:BK,1)+COUNTIF(BK$4:BK131,BK131)-1,"-"),"-")</f>
        <v>93</v>
      </c>
      <c r="CR131" s="28">
        <f>IFERROR(IF($E131=1,RANK(BL131,BL:BL,1)+COUNTIF(BL$4:BL131,BL131)-1,"-"),"-")</f>
        <v>95</v>
      </c>
      <c r="CS131" s="28">
        <f>IFERROR(IF($E131=1,RANK(BM131,BM:BM,1)+COUNTIF(BM$4:BM131,BM131)-1,"-"),"-")</f>
        <v>88</v>
      </c>
      <c r="CT131" s="28">
        <f>IFERROR(IF($E131=1,RANK(BN131,BN:BN,1)+COUNTIF(BN$4:BN131,BN131)-1,"-"),"-")</f>
        <v>97</v>
      </c>
      <c r="CU131" s="28">
        <f>IFERROR(IF($E131=1,RANK(BO131,BO:BO,1)+COUNTIF(BO$4:BO131,BO131)-1,"-"),"-")</f>
        <v>88</v>
      </c>
      <c r="CV131" s="28">
        <f>IFERROR(IF($E131=1,RANK(BP131,BP:BP,1)+COUNTIF(BP$4:BP131,BP131)-1,"-"),"-")</f>
        <v>88</v>
      </c>
      <c r="CW131" s="28">
        <f>IFERROR(IF($E131=1,RANK(BQ131,BQ:BQ,1)+COUNTIF(BQ$4:BQ131,BQ131)-1,"-"),"-")</f>
        <v>39</v>
      </c>
      <c r="CX131" s="30"/>
      <c r="DF131" s="28">
        <f>IFERROR(IF($E131=1,RANK(BZ131,BZ:BZ,1)+COUNTIF(BZ$3:BZ130,BZ131),"-"),"-")</f>
        <v>65</v>
      </c>
      <c r="DG131" s="28">
        <f>IFERROR(IF($E131=1,RANK(CA131,CA:CA,1)+COUNTIF(CA$3:CA130,CA131),"-"),"-")</f>
        <v>86</v>
      </c>
      <c r="DH131" s="28">
        <f>IFERROR(IF($E131=1,RANK(CB131,CB:CB,1)+COUNTIF(CB$3:CB130,CB131),"-"),"-")</f>
        <v>89</v>
      </c>
      <c r="DI131" s="28">
        <f>IFERROR(IF($E131=1,RANK(CC131,CC:CC,1)+COUNTIF(CC$3:CC130,CC131),"-"),"-")</f>
        <v>62</v>
      </c>
      <c r="DJ131" s="28">
        <f>IFERROR(IF($E131=1,RANK(CD131,CD:CD,1)+COUNTIF(CD$3:CD130,CD131),"-"),"-")</f>
        <v>62</v>
      </c>
      <c r="DK131" s="28">
        <f>IFERROR(IF($E131=1,RANK(CE131,CE:CE,1)+COUNTIF(CE$3:CE130,CE131),"-"),"-")</f>
        <v>63</v>
      </c>
      <c r="DL131" s="28">
        <f>IFERROR(IF($E131=1,RANK(CF131,CF:CF,1)+COUNTIF(CF$3:CF130,CF131),"-"),"-")</f>
        <v>87</v>
      </c>
      <c r="DM131" s="28">
        <f>IFERROR(IF($E131=1,RANK(CG131,CG:CG,1)+COUNTIF(CG$3:CG130,CG131),"-"),"-")</f>
        <v>47</v>
      </c>
      <c r="DN131" s="6"/>
      <c r="DO131" s="28" t="str">
        <f>IFERROR(IF($E131=1,RANK(CI131,CI:CI,1)+COUNTIF(CI$4:CI131,CI131)-1,"-"),"-")</f>
        <v>-</v>
      </c>
      <c r="DP131" s="28" t="str">
        <f>IFERROR(IF($E131=1,RANK(CJ131,CJ:CJ,1)+COUNTIF(CJ$4:CJ131,CJ131)-1,"-"),"-")</f>
        <v>-</v>
      </c>
      <c r="DQ131" s="28" t="str">
        <f>IFERROR(IF($E131=1,RANK(CK131,CK:CK,1)+COUNTIF(CK$4:CK131,CK131)-1,"-"),"-")</f>
        <v>-</v>
      </c>
      <c r="DR131" s="28" t="str">
        <f>IFERROR(IF($E131=1,RANK(CL131,CL:CL,1)+COUNTIF(CL$4:CL131,CL131)-1,"-"),"-")</f>
        <v>-</v>
      </c>
      <c r="DS131" s="28" t="str">
        <f>IFERROR(IF($E131=1,RANK(CM131,CM:CM,1)+COUNTIF(CM$4:CM131,CM131)-1,"-"),"-")</f>
        <v>-</v>
      </c>
      <c r="DT131" s="28" t="str">
        <f>IFERROR(IF($E131=1,RANK(CN131,CN:CN,1)+COUNTIF(CN$4:CN131,CN131)-1,"-"),"-")</f>
        <v>-</v>
      </c>
    </row>
    <row r="132" spans="1:124" x14ac:dyDescent="0.35">
      <c r="A132" s="9">
        <f t="shared" ref="A132:A144" si="43">IF($EG$4="National",1,IF($F132=$EG$4,1,""))</f>
        <v>1</v>
      </c>
      <c r="B132" s="9">
        <f t="shared" ref="B132:B144" si="44">IF($EJ$4="Tous",1,IF($G132=$EJ$4,1,""))</f>
        <v>1</v>
      </c>
      <c r="C132" s="9">
        <f t="shared" si="29"/>
        <v>1</v>
      </c>
      <c r="D132" s="9">
        <f t="shared" ref="D132:D135" si="45">IF(AND(ISNUMBER(N132),$EI$4="Entrants"),1,IF(AND(ISNUMBER(W132),$EI$4="Sortants"),1,""))</f>
        <v>1</v>
      </c>
      <c r="E132" s="9">
        <f t="shared" ref="E132:E135" si="46">IFERROR(IF((A132+C132+D132+B132)=4,1,0),0)</f>
        <v>1</v>
      </c>
      <c r="F132" s="68" t="s">
        <v>76</v>
      </c>
      <c r="G132" s="68" t="s">
        <v>115</v>
      </c>
      <c r="H132" s="7">
        <v>1</v>
      </c>
      <c r="I132" s="66" t="s">
        <v>49</v>
      </c>
      <c r="J132" s="66">
        <v>581009</v>
      </c>
      <c r="K132" s="66" t="s">
        <v>221</v>
      </c>
      <c r="L132" s="66" t="s">
        <v>46</v>
      </c>
      <c r="M132" s="66" t="s">
        <v>47</v>
      </c>
      <c r="N132" s="65">
        <v>7.93</v>
      </c>
      <c r="O132" s="65">
        <v>7.9</v>
      </c>
      <c r="P132" s="54">
        <v>8.41</v>
      </c>
      <c r="Q132" s="54">
        <v>8.0299999999999994</v>
      </c>
      <c r="R132" s="65">
        <v>7.92</v>
      </c>
      <c r="S132" s="65">
        <v>7.62</v>
      </c>
      <c r="T132" s="50">
        <v>7.68</v>
      </c>
      <c r="U132" s="50">
        <v>7.73</v>
      </c>
      <c r="AD132" s="65">
        <v>8</v>
      </c>
      <c r="AE132" s="70">
        <v>8.1199999999999992</v>
      </c>
      <c r="AF132" s="70">
        <v>8.57</v>
      </c>
      <c r="AG132" s="70">
        <v>8.2200000000000006</v>
      </c>
      <c r="AH132" s="70">
        <v>8.01</v>
      </c>
      <c r="AI132" s="65">
        <v>7.62</v>
      </c>
      <c r="AJ132" s="50">
        <v>7.65</v>
      </c>
      <c r="AK132" s="50">
        <v>7.4</v>
      </c>
      <c r="AT132" s="29">
        <f t="shared" si="39"/>
        <v>-7.0000000000000007E-2</v>
      </c>
      <c r="AU132" s="29">
        <f t="shared" si="39"/>
        <v>-0.22</v>
      </c>
      <c r="AV132" s="29">
        <f t="shared" si="39"/>
        <v>-0.16</v>
      </c>
      <c r="AW132" s="29">
        <f t="shared" si="39"/>
        <v>-0.19</v>
      </c>
      <c r="AX132" s="29">
        <f t="shared" si="39"/>
        <v>-0.09</v>
      </c>
      <c r="AY132" s="29">
        <f t="shared" si="39"/>
        <v>0</v>
      </c>
      <c r="AZ132" s="29">
        <f t="shared" si="39"/>
        <v>0.03</v>
      </c>
      <c r="BA132" s="29">
        <f t="shared" si="39"/>
        <v>0.33</v>
      </c>
      <c r="BB132" s="30"/>
      <c r="BJ132" s="29">
        <f t="shared" si="42"/>
        <v>7.93</v>
      </c>
      <c r="BK132" s="29">
        <f t="shared" si="42"/>
        <v>7.9</v>
      </c>
      <c r="BL132" s="29">
        <f t="shared" si="42"/>
        <v>8.41</v>
      </c>
      <c r="BM132" s="29">
        <f t="shared" si="42"/>
        <v>8.0299999999999994</v>
      </c>
      <c r="BN132" s="29">
        <f t="shared" si="42"/>
        <v>7.92</v>
      </c>
      <c r="BO132" s="29">
        <f t="shared" ref="BO132:BO135" si="47">IFERROR(IF($E132=1,ROUND(S132,2),"-"),"-")</f>
        <v>7.62</v>
      </c>
      <c r="BP132" s="29">
        <f t="shared" si="40"/>
        <v>7.68</v>
      </c>
      <c r="BQ132" s="29">
        <f t="shared" si="40"/>
        <v>7.73</v>
      </c>
      <c r="BR132" s="30"/>
      <c r="BZ132" s="29">
        <f t="shared" si="41"/>
        <v>-7.0000000000000007E-2</v>
      </c>
      <c r="CA132" s="29">
        <f t="shared" si="41"/>
        <v>-0.22</v>
      </c>
      <c r="CB132" s="29">
        <f t="shared" si="41"/>
        <v>-0.16</v>
      </c>
      <c r="CC132" s="29">
        <f t="shared" si="41"/>
        <v>-0.19</v>
      </c>
      <c r="CD132" s="29">
        <f t="shared" si="41"/>
        <v>-0.09</v>
      </c>
      <c r="CE132" s="29">
        <f t="shared" si="41"/>
        <v>0</v>
      </c>
      <c r="CF132" s="29">
        <f t="shared" si="41"/>
        <v>0.03</v>
      </c>
      <c r="CG132" s="29">
        <f t="shared" si="41"/>
        <v>0.33</v>
      </c>
      <c r="CH132" s="30"/>
      <c r="CP132" s="28">
        <f>IFERROR(IF($E132=1,RANK(BJ132,BJ:BJ,1)+COUNTIF(BJ$4:BJ132,BJ132)-1,"-"),"-")</f>
        <v>47</v>
      </c>
      <c r="CQ132" s="28">
        <f>IFERROR(IF($E132=1,RANK(BK132,BK:BK,1)+COUNTIF(BK$4:BK132,BK132)-1,"-"),"-")</f>
        <v>7</v>
      </c>
      <c r="CR132" s="28">
        <f>IFERROR(IF($E132=1,RANK(BL132,BL:BL,1)+COUNTIF(BL$4:BL132,BL132)-1,"-"),"-")</f>
        <v>13</v>
      </c>
      <c r="CS132" s="28">
        <f>IFERROR(IF($E132=1,RANK(BM132,BM:BM,1)+COUNTIF(BM$4:BM132,BM132)-1,"-"),"-")</f>
        <v>22</v>
      </c>
      <c r="CT132" s="28">
        <f>IFERROR(IF($E132=1,RANK(BN132,BN:BN,1)+COUNTIF(BN$4:BN132,BN132)-1,"-"),"-")</f>
        <v>41</v>
      </c>
      <c r="CU132" s="28">
        <f>IFERROR(IF($E132=1,RANK(BO132,BO:BO,1)+COUNTIF(BO$4:BO132,BO132)-1,"-"),"-")</f>
        <v>54</v>
      </c>
      <c r="CV132" s="28">
        <f>IFERROR(IF($E132=1,RANK(BP132,BP:BP,1)+COUNTIF(BP$4:BP132,BP132)-1,"-"),"-")</f>
        <v>95</v>
      </c>
      <c r="CW132" s="28">
        <f>IFERROR(IF($E132=1,RANK(BQ132,BQ:BQ,1)+COUNTIF(BQ$4:BQ132,BQ132)-1,"-"),"-")</f>
        <v>85</v>
      </c>
      <c r="CX132" s="30"/>
      <c r="DF132" s="28">
        <f>IFERROR(IF($E132=1,RANK(BZ132,BZ:BZ,1)+COUNTIF(BZ$3:BZ131,BZ132),"-"),"-")</f>
        <v>32</v>
      </c>
      <c r="DG132" s="28">
        <f>IFERROR(IF($E132=1,RANK(CA132,CA:CA,1)+COUNTIF(CA$3:CA131,CA132),"-"),"-")</f>
        <v>8</v>
      </c>
      <c r="DH132" s="28">
        <f>IFERROR(IF($E132=1,RANK(CB132,CB:CB,1)+COUNTIF(CB$3:CB131,CB132),"-"),"-")</f>
        <v>14</v>
      </c>
      <c r="DI132" s="28">
        <f>IFERROR(IF($E132=1,RANK(CC132,CC:CC,1)+COUNTIF(CC$3:CC131,CC132),"-"),"-")</f>
        <v>15</v>
      </c>
      <c r="DJ132" s="28">
        <f>IFERROR(IF($E132=1,RANK(CD132,CD:CD,1)+COUNTIF(CD$3:CD131,CD132),"-"),"-")</f>
        <v>24</v>
      </c>
      <c r="DK132" s="28">
        <f>IFERROR(IF($E132=1,RANK(CE132,CE:CE,1)+COUNTIF(CE$3:CE131,CE132),"-"),"-")</f>
        <v>34</v>
      </c>
      <c r="DL132" s="28">
        <f>IFERROR(IF($E132=1,RANK(CF132,CF:CF,1)+COUNTIF(CF$3:CF131,CF132),"-"),"-")</f>
        <v>47</v>
      </c>
      <c r="DM132" s="28">
        <f>IFERROR(IF($E132=1,RANK(CG132,CG:CG,1)+COUNTIF(CG$3:CG131,CG132),"-"),"-")</f>
        <v>68</v>
      </c>
      <c r="DN132" s="6"/>
      <c r="DO132" s="28" t="str">
        <f>IFERROR(IF($E132=1,RANK(CI132,CI:CI,1)+COUNTIF(CI$4:CI132,CI132)-1,"-"),"-")</f>
        <v>-</v>
      </c>
      <c r="DP132" s="28" t="str">
        <f>IFERROR(IF($E132=1,RANK(CJ132,CJ:CJ,1)+COUNTIF(CJ$4:CJ132,CJ132)-1,"-"),"-")</f>
        <v>-</v>
      </c>
      <c r="DQ132" s="28" t="str">
        <f>IFERROR(IF($E132=1,RANK(CK132,CK:CK,1)+COUNTIF(CK$4:CK132,CK132)-1,"-"),"-")</f>
        <v>-</v>
      </c>
      <c r="DR132" s="28" t="str">
        <f>IFERROR(IF($E132=1,RANK(CL132,CL:CL,1)+COUNTIF(CL$4:CL132,CL132)-1,"-"),"-")</f>
        <v>-</v>
      </c>
      <c r="DS132" s="28" t="str">
        <f>IFERROR(IF($E132=1,RANK(CM132,CM:CM,1)+COUNTIF(CM$4:CM132,CM132)-1,"-"),"-")</f>
        <v>-</v>
      </c>
      <c r="DT132" s="28" t="str">
        <f>IFERROR(IF($E132=1,RANK(CN132,CN:CN,1)+COUNTIF(CN$4:CN132,CN132)-1,"-"),"-")</f>
        <v>-</v>
      </c>
    </row>
    <row r="133" spans="1:124" x14ac:dyDescent="0.35">
      <c r="A133" s="9">
        <f t="shared" si="43"/>
        <v>1</v>
      </c>
      <c r="B133" s="9">
        <f t="shared" si="44"/>
        <v>1</v>
      </c>
      <c r="C133" s="9">
        <f t="shared" ref="C133:C144" si="48">IF($EH$4="Gares A et B",1,IF(AND($H133="Gare B",$EH$4="Gares B uniquement"),1,IF(AND(ISNUMBER($H133),$EH$4="Gares A uniquement"),1,"")))</f>
        <v>1</v>
      </c>
      <c r="D133" s="9">
        <f t="shared" si="45"/>
        <v>1</v>
      </c>
      <c r="E133" s="9">
        <f t="shared" si="46"/>
        <v>1</v>
      </c>
      <c r="F133" s="68" t="s">
        <v>76</v>
      </c>
      <c r="G133" s="68" t="s">
        <v>117</v>
      </c>
      <c r="H133" s="7">
        <v>1</v>
      </c>
      <c r="I133" s="66" t="s">
        <v>78</v>
      </c>
      <c r="J133" s="66">
        <v>594002</v>
      </c>
      <c r="K133" s="66" t="s">
        <v>222</v>
      </c>
      <c r="L133" s="66" t="s">
        <v>46</v>
      </c>
      <c r="M133" s="66" t="s">
        <v>47</v>
      </c>
      <c r="N133" s="54">
        <v>8.02</v>
      </c>
      <c r="O133" s="54">
        <v>8.61</v>
      </c>
      <c r="P133" s="54">
        <v>8.93</v>
      </c>
      <c r="Q133" s="54">
        <v>8.39</v>
      </c>
      <c r="R133" s="54">
        <v>8.27</v>
      </c>
      <c r="S133" s="65">
        <v>7.52</v>
      </c>
      <c r="T133" s="50">
        <v>6.63</v>
      </c>
      <c r="U133" s="50">
        <v>7.14</v>
      </c>
      <c r="AD133" s="65">
        <v>8.07</v>
      </c>
      <c r="AE133" s="70">
        <v>8.41</v>
      </c>
      <c r="AF133" s="70">
        <v>8.91</v>
      </c>
      <c r="AG133" s="70">
        <v>8.65</v>
      </c>
      <c r="AH133" s="70">
        <v>8.16</v>
      </c>
      <c r="AI133" s="65">
        <v>7.54</v>
      </c>
      <c r="AJ133" s="50">
        <v>6.84</v>
      </c>
      <c r="AK133" s="50">
        <v>7.22</v>
      </c>
      <c r="AT133" s="29">
        <f t="shared" si="39"/>
        <v>-0.05</v>
      </c>
      <c r="AU133" s="29">
        <f t="shared" si="39"/>
        <v>0.2</v>
      </c>
      <c r="AV133" s="29">
        <f t="shared" si="39"/>
        <v>0.02</v>
      </c>
      <c r="AW133" s="29">
        <f t="shared" si="39"/>
        <v>-0.26</v>
      </c>
      <c r="AX133" s="29">
        <f t="shared" si="39"/>
        <v>0.11</v>
      </c>
      <c r="AY133" s="29">
        <f t="shared" si="39"/>
        <v>-0.02</v>
      </c>
      <c r="AZ133" s="29">
        <f t="shared" si="39"/>
        <v>-0.21</v>
      </c>
      <c r="BA133" s="29">
        <f t="shared" si="39"/>
        <v>-0.08</v>
      </c>
      <c r="BB133" s="30"/>
      <c r="BJ133" s="29">
        <f t="shared" si="42"/>
        <v>8.02</v>
      </c>
      <c r="BK133" s="29">
        <f t="shared" si="42"/>
        <v>8.61</v>
      </c>
      <c r="BL133" s="29">
        <f t="shared" si="42"/>
        <v>8.93</v>
      </c>
      <c r="BM133" s="29">
        <f t="shared" si="42"/>
        <v>8.39</v>
      </c>
      <c r="BN133" s="29">
        <f t="shared" si="42"/>
        <v>8.27</v>
      </c>
      <c r="BO133" s="29">
        <f t="shared" si="47"/>
        <v>7.52</v>
      </c>
      <c r="BP133" s="29">
        <f t="shared" si="40"/>
        <v>6.63</v>
      </c>
      <c r="BQ133" s="29">
        <f t="shared" si="40"/>
        <v>7.14</v>
      </c>
      <c r="BR133" s="30"/>
      <c r="BZ133" s="29">
        <f t="shared" si="41"/>
        <v>-0.05</v>
      </c>
      <c r="CA133" s="29">
        <f t="shared" si="41"/>
        <v>0.2</v>
      </c>
      <c r="CB133" s="29">
        <f t="shared" si="41"/>
        <v>0.02</v>
      </c>
      <c r="CC133" s="29">
        <f t="shared" si="41"/>
        <v>-0.26</v>
      </c>
      <c r="CD133" s="29">
        <f t="shared" si="41"/>
        <v>0.11</v>
      </c>
      <c r="CE133" s="29">
        <f t="shared" si="41"/>
        <v>-0.02</v>
      </c>
      <c r="CF133" s="29">
        <f t="shared" si="41"/>
        <v>-0.21</v>
      </c>
      <c r="CG133" s="29">
        <f t="shared" si="41"/>
        <v>-0.08</v>
      </c>
      <c r="CH133" s="30"/>
      <c r="CP133" s="28">
        <f>IFERROR(IF($E133=1,RANK(BJ133,BJ:BJ,1)+COUNTIF(BJ$4:BJ133,BJ133)-1,"-"),"-")</f>
        <v>66</v>
      </c>
      <c r="CQ133" s="28">
        <f>IFERROR(IF($E133=1,RANK(BK133,BK:BK,1)+COUNTIF(BK$4:BK133,BK133)-1,"-"),"-")</f>
        <v>69</v>
      </c>
      <c r="CR133" s="28">
        <f>IFERROR(IF($E133=1,RANK(BL133,BL:BL,1)+COUNTIF(BL$4:BL133,BL133)-1,"-"),"-")</f>
        <v>68</v>
      </c>
      <c r="CS133" s="28">
        <f>IFERROR(IF($E133=1,RANK(BM133,BM:BM,1)+COUNTIF(BM$4:BM133,BM133)-1,"-"),"-")</f>
        <v>57</v>
      </c>
      <c r="CT133" s="28">
        <f>IFERROR(IF($E133=1,RANK(BN133,BN:BN,1)+COUNTIF(BN$4:BN133,BN133)-1,"-"),"-")</f>
        <v>74</v>
      </c>
      <c r="CU133" s="28">
        <f>IFERROR(IF($E133=1,RANK(BO133,BO:BO,1)+COUNTIF(BO$4:BO133,BO133)-1,"-"),"-")</f>
        <v>40</v>
      </c>
      <c r="CV133" s="28">
        <f>IFERROR(IF($E133=1,RANK(BP133,BP:BP,1)+COUNTIF(BP$4:BP133,BP133)-1,"-"),"-")</f>
        <v>55</v>
      </c>
      <c r="CW133" s="28">
        <f>IFERROR(IF($E133=1,RANK(BQ133,BQ:BQ,1)+COUNTIF(BQ$4:BQ133,BQ133)-1,"-"),"-")</f>
        <v>45</v>
      </c>
      <c r="CX133" s="30"/>
      <c r="DF133" s="28">
        <f>IFERROR(IF($E133=1,RANK(BZ133,BZ:BZ,1)+COUNTIF(BZ$3:BZ132,BZ133),"-"),"-")</f>
        <v>37</v>
      </c>
      <c r="DG133" s="28">
        <f>IFERROR(IF($E133=1,RANK(CA133,CA:CA,1)+COUNTIF(CA$3:CA132,CA133),"-"),"-")</f>
        <v>63</v>
      </c>
      <c r="DH133" s="28">
        <f>IFERROR(IF($E133=1,RANK(CB133,CB:CB,1)+COUNTIF(CB$3:CB132,CB133),"-"),"-")</f>
        <v>47</v>
      </c>
      <c r="DI133" s="28">
        <f>IFERROR(IF($E133=1,RANK(CC133,CC:CC,1)+COUNTIF(CC$3:CC132,CC133),"-"),"-")</f>
        <v>11</v>
      </c>
      <c r="DJ133" s="28">
        <f>IFERROR(IF($E133=1,RANK(CD133,CD:CD,1)+COUNTIF(CD$3:CD132,CD133),"-"),"-")</f>
        <v>54</v>
      </c>
      <c r="DK133" s="28">
        <f>IFERROR(IF($E133=1,RANK(CE133,CE:CE,1)+COUNTIF(CE$3:CE132,CE133),"-"),"-")</f>
        <v>33</v>
      </c>
      <c r="DL133" s="28">
        <f>IFERROR(IF($E133=1,RANK(CF133,CF:CF,1)+COUNTIF(CF$3:CF132,CF133),"-"),"-")</f>
        <v>24</v>
      </c>
      <c r="DM133" s="28">
        <f>IFERROR(IF($E133=1,RANK(CG133,CG:CG,1)+COUNTIF(CG$3:CG132,CG133),"-"),"-")</f>
        <v>25</v>
      </c>
      <c r="DN133" s="6"/>
      <c r="DO133" s="28" t="str">
        <f>IFERROR(IF($E133=1,RANK(CI133,CI:CI,1)+COUNTIF(CI$4:CI133,CI133)-1,"-"),"-")</f>
        <v>-</v>
      </c>
      <c r="DP133" s="28" t="str">
        <f>IFERROR(IF($E133=1,RANK(CJ133,CJ:CJ,1)+COUNTIF(CJ$4:CJ133,CJ133)-1,"-"),"-")</f>
        <v>-</v>
      </c>
      <c r="DQ133" s="28" t="str">
        <f>IFERROR(IF($E133=1,RANK(CK133,CK:CK,1)+COUNTIF(CK$4:CK133,CK133)-1,"-"),"-")</f>
        <v>-</v>
      </c>
      <c r="DR133" s="28" t="str">
        <f>IFERROR(IF($E133=1,RANK(CL133,CL:CL,1)+COUNTIF(CL$4:CL133,CL133)-1,"-"),"-")</f>
        <v>-</v>
      </c>
      <c r="DS133" s="28" t="str">
        <f>IFERROR(IF($E133=1,RANK(CM133,CM:CM,1)+COUNTIF(CM$4:CM133,CM133)-1,"-"),"-")</f>
        <v>-</v>
      </c>
      <c r="DT133" s="28" t="str">
        <f>IFERROR(IF($E133=1,RANK(CN133,CN:CN,1)+COUNTIF(CN$4:CN133,CN133)-1,"-"),"-")</f>
        <v>-</v>
      </c>
    </row>
    <row r="134" spans="1:124" x14ac:dyDescent="0.35">
      <c r="A134" s="9">
        <f t="shared" si="43"/>
        <v>1</v>
      </c>
      <c r="B134" s="9">
        <f t="shared" si="44"/>
        <v>1</v>
      </c>
      <c r="C134" s="9">
        <f t="shared" si="48"/>
        <v>1</v>
      </c>
      <c r="D134" s="9">
        <f t="shared" si="45"/>
        <v>1</v>
      </c>
      <c r="E134" s="9">
        <f t="shared" si="46"/>
        <v>1</v>
      </c>
      <c r="F134" s="68" t="s">
        <v>76</v>
      </c>
      <c r="G134" s="68" t="s">
        <v>111</v>
      </c>
      <c r="H134" s="7">
        <v>1</v>
      </c>
      <c r="I134" s="66" t="s">
        <v>78</v>
      </c>
      <c r="J134" s="66">
        <v>673202</v>
      </c>
      <c r="K134" s="66" t="s">
        <v>223</v>
      </c>
      <c r="L134" s="66" t="s">
        <v>46</v>
      </c>
      <c r="M134" s="66" t="s">
        <v>47</v>
      </c>
      <c r="N134" s="54">
        <v>8.33</v>
      </c>
      <c r="O134" s="54">
        <v>8.66</v>
      </c>
      <c r="P134" s="55">
        <v>9.0299999999999994</v>
      </c>
      <c r="Q134" s="54">
        <v>8.7200000000000006</v>
      </c>
      <c r="R134" s="54">
        <v>8.51</v>
      </c>
      <c r="S134" s="65">
        <v>7.55</v>
      </c>
      <c r="T134" s="50">
        <v>7.32</v>
      </c>
      <c r="U134" s="50">
        <v>7.42</v>
      </c>
      <c r="AD134" s="65">
        <v>8.0299999999999994</v>
      </c>
      <c r="AE134" s="70">
        <v>8.4600000000000009</v>
      </c>
      <c r="AF134" s="70">
        <v>8.66</v>
      </c>
      <c r="AG134" s="70">
        <v>8.5</v>
      </c>
      <c r="AH134" s="70">
        <v>8.18</v>
      </c>
      <c r="AI134" s="65">
        <v>7.31</v>
      </c>
      <c r="AJ134" s="50">
        <v>7.1</v>
      </c>
      <c r="AK134" s="50">
        <v>7.18</v>
      </c>
      <c r="AT134" s="29">
        <f t="shared" si="39"/>
        <v>0.3</v>
      </c>
      <c r="AU134" s="29">
        <f t="shared" si="39"/>
        <v>0.2</v>
      </c>
      <c r="AV134" s="29">
        <f t="shared" si="39"/>
        <v>0.37</v>
      </c>
      <c r="AW134" s="29">
        <f t="shared" si="39"/>
        <v>0.22</v>
      </c>
      <c r="AX134" s="29">
        <f t="shared" si="39"/>
        <v>0.33</v>
      </c>
      <c r="AY134" s="29">
        <f t="shared" si="39"/>
        <v>0.24</v>
      </c>
      <c r="AZ134" s="29">
        <f t="shared" si="39"/>
        <v>0.22</v>
      </c>
      <c r="BA134" s="29">
        <f t="shared" si="39"/>
        <v>0.24</v>
      </c>
      <c r="BB134" s="30"/>
      <c r="BJ134" s="29">
        <f t="shared" si="42"/>
        <v>8.33</v>
      </c>
      <c r="BK134" s="29">
        <f t="shared" si="42"/>
        <v>8.66</v>
      </c>
      <c r="BL134" s="29">
        <f t="shared" si="42"/>
        <v>9.0299999999999994</v>
      </c>
      <c r="BM134" s="29">
        <f t="shared" si="42"/>
        <v>8.7200000000000006</v>
      </c>
      <c r="BN134" s="29">
        <f t="shared" si="42"/>
        <v>8.51</v>
      </c>
      <c r="BO134" s="29">
        <f t="shared" si="47"/>
        <v>7.55</v>
      </c>
      <c r="BP134" s="29">
        <f t="shared" si="40"/>
        <v>7.32</v>
      </c>
      <c r="BQ134" s="29">
        <f t="shared" si="40"/>
        <v>7.42</v>
      </c>
      <c r="BR134" s="30"/>
      <c r="BZ134" s="29">
        <f t="shared" si="41"/>
        <v>0.3</v>
      </c>
      <c r="CA134" s="29">
        <f t="shared" si="41"/>
        <v>0.2</v>
      </c>
      <c r="CB134" s="29">
        <f t="shared" si="41"/>
        <v>0.37</v>
      </c>
      <c r="CC134" s="29">
        <f t="shared" si="41"/>
        <v>0.22</v>
      </c>
      <c r="CD134" s="29">
        <f t="shared" si="41"/>
        <v>0.33</v>
      </c>
      <c r="CE134" s="29">
        <f t="shared" si="41"/>
        <v>0.24</v>
      </c>
      <c r="CF134" s="29">
        <f t="shared" si="41"/>
        <v>0.22</v>
      </c>
      <c r="CG134" s="29">
        <f t="shared" si="41"/>
        <v>0.24</v>
      </c>
      <c r="CH134" s="30"/>
      <c r="CP134" s="28">
        <f>IFERROR(IF($E134=1,RANK(BJ134,BJ:BJ,1)+COUNTIF(BJ$4:BJ134,BJ134)-1,"-"),"-")</f>
        <v>87</v>
      </c>
      <c r="CQ134" s="28">
        <f>IFERROR(IF($E134=1,RANK(BK134,BK:BK,1)+COUNTIF(BK$4:BK134,BK134)-1,"-"),"-")</f>
        <v>76</v>
      </c>
      <c r="CR134" s="28">
        <f>IFERROR(IF($E134=1,RANK(BL134,BL:BL,1)+COUNTIF(BL$4:BL134,BL134)-1,"-"),"-")</f>
        <v>79</v>
      </c>
      <c r="CS134" s="28">
        <f>IFERROR(IF($E134=1,RANK(BM134,BM:BM,1)+COUNTIF(BM$4:BM134,BM134)-1,"-"),"-")</f>
        <v>77</v>
      </c>
      <c r="CT134" s="28">
        <f>IFERROR(IF($E134=1,RANK(BN134,BN:BN,1)+COUNTIF(BN$4:BN134,BN134)-1,"-"),"-")</f>
        <v>95</v>
      </c>
      <c r="CU134" s="28">
        <f>IFERROR(IF($E134=1,RANK(BO134,BO:BO,1)+COUNTIF(BO$4:BO134,BO134)-1,"-"),"-")</f>
        <v>44</v>
      </c>
      <c r="CV134" s="28">
        <f>IFERROR(IF($E134=1,RANK(BP134,BP:BP,1)+COUNTIF(BP$4:BP134,BP134)-1,"-"),"-")</f>
        <v>86</v>
      </c>
      <c r="CW134" s="28">
        <f>IFERROR(IF($E134=1,RANK(BQ134,BQ:BQ,1)+COUNTIF(BQ$4:BQ134,BQ134)-1,"-"),"-")</f>
        <v>62</v>
      </c>
      <c r="CX134" s="30"/>
      <c r="DF134" s="28">
        <f>IFERROR(IF($E134=1,RANK(BZ134,BZ:BZ,1)+COUNTIF(BZ$3:BZ133,BZ134),"-"),"-")</f>
        <v>85</v>
      </c>
      <c r="DG134" s="28">
        <f>IFERROR(IF($E134=1,RANK(CA134,CA:CA,1)+COUNTIF(CA$3:CA133,CA134),"-"),"-")</f>
        <v>64</v>
      </c>
      <c r="DH134" s="28">
        <f>IFERROR(IF($E134=1,RANK(CB134,CB:CB,1)+COUNTIF(CB$3:CB133,CB134),"-"),"-")</f>
        <v>83</v>
      </c>
      <c r="DI134" s="28">
        <f>IFERROR(IF($E134=1,RANK(CC134,CC:CC,1)+COUNTIF(CC$3:CC133,CC134),"-"),"-")</f>
        <v>78</v>
      </c>
      <c r="DJ134" s="28">
        <f>IFERROR(IF($E134=1,RANK(CD134,CD:CD,1)+COUNTIF(CD$3:CD133,CD134),"-"),"-")</f>
        <v>77</v>
      </c>
      <c r="DK134" s="28">
        <f>IFERROR(IF($E134=1,RANK(CE134,CE:CE,1)+COUNTIF(CE$3:CE133,CE134),"-"),"-")</f>
        <v>66</v>
      </c>
      <c r="DL134" s="28">
        <f>IFERROR(IF($E134=1,RANK(CF134,CF:CF,1)+COUNTIF(CF$3:CF133,CF134),"-"),"-")</f>
        <v>60</v>
      </c>
      <c r="DM134" s="28">
        <f>IFERROR(IF($E134=1,RANK(CG134,CG:CG,1)+COUNTIF(CG$3:CG133,CG134),"-"),"-")</f>
        <v>62</v>
      </c>
      <c r="DN134" s="6"/>
      <c r="DO134" s="28" t="str">
        <f>IFERROR(IF($E134=1,RANK(CI134,CI:CI,1)+COUNTIF(CI$4:CI134,CI134)-1,"-"),"-")</f>
        <v>-</v>
      </c>
      <c r="DP134" s="28" t="str">
        <f>IFERROR(IF($E134=1,RANK(CJ134,CJ:CJ,1)+COUNTIF(CJ$4:CJ134,CJ134)-1,"-"),"-")</f>
        <v>-</v>
      </c>
      <c r="DQ134" s="28" t="str">
        <f>IFERROR(IF($E134=1,RANK(CK134,CK:CK,1)+COUNTIF(CK$4:CK134,CK134)-1,"-"),"-")</f>
        <v>-</v>
      </c>
      <c r="DR134" s="28" t="str">
        <f>IFERROR(IF($E134=1,RANK(CL134,CL:CL,1)+COUNTIF(CL$4:CL134,CL134)-1,"-"),"-")</f>
        <v>-</v>
      </c>
      <c r="DS134" s="28" t="str">
        <f>IFERROR(IF($E134=1,RANK(CM134,CM:CM,1)+COUNTIF(CM$4:CM134,CM134)-1,"-"),"-")</f>
        <v>-</v>
      </c>
      <c r="DT134" s="28" t="str">
        <f>IFERROR(IF($E134=1,RANK(CN134,CN:CN,1)+COUNTIF(CN$4:CN134,CN134)-1,"-"),"-")</f>
        <v>-</v>
      </c>
    </row>
    <row r="135" spans="1:124" x14ac:dyDescent="0.35">
      <c r="A135" s="9">
        <f t="shared" si="43"/>
        <v>1</v>
      </c>
      <c r="B135" s="9">
        <f t="shared" si="44"/>
        <v>1</v>
      </c>
      <c r="C135" s="9">
        <f t="shared" si="48"/>
        <v>1</v>
      </c>
      <c r="D135" s="9">
        <f t="shared" si="45"/>
        <v>1</v>
      </c>
      <c r="E135" s="9">
        <f t="shared" si="46"/>
        <v>1</v>
      </c>
      <c r="F135" s="68" t="s">
        <v>76</v>
      </c>
      <c r="G135" s="68" t="s">
        <v>113</v>
      </c>
      <c r="H135" s="7">
        <v>1</v>
      </c>
      <c r="I135" s="4" t="s">
        <v>78</v>
      </c>
      <c r="J135" s="4">
        <v>485003</v>
      </c>
      <c r="K135" s="66" t="s">
        <v>224</v>
      </c>
      <c r="L135" s="66" t="s">
        <v>46</v>
      </c>
      <c r="M135" s="4" t="s">
        <v>47</v>
      </c>
      <c r="N135" s="54">
        <v>8.0399999999999991</v>
      </c>
      <c r="O135" s="54">
        <v>8.3699999999999992</v>
      </c>
      <c r="P135" s="54">
        <v>8.81</v>
      </c>
      <c r="Q135" s="54">
        <v>8.65</v>
      </c>
      <c r="R135" s="65">
        <v>7.86</v>
      </c>
      <c r="S135" s="65">
        <v>7.49</v>
      </c>
      <c r="T135" s="50">
        <v>7.29</v>
      </c>
      <c r="U135" s="50">
        <v>7.38</v>
      </c>
      <c r="AD135" s="65">
        <v>7.99</v>
      </c>
      <c r="AE135" s="70">
        <v>8.41</v>
      </c>
      <c r="AF135" s="70">
        <v>8.91</v>
      </c>
      <c r="AG135" s="70">
        <v>8.5399999999999991</v>
      </c>
      <c r="AH135" s="65">
        <v>7.82</v>
      </c>
      <c r="AI135" s="65">
        <v>7.05</v>
      </c>
      <c r="AJ135" s="50">
        <v>7.37</v>
      </c>
      <c r="AK135" s="50">
        <v>7.19</v>
      </c>
      <c r="AT135" s="29">
        <f t="shared" si="39"/>
        <v>0.05</v>
      </c>
      <c r="AU135" s="29">
        <f t="shared" si="39"/>
        <v>-0.04</v>
      </c>
      <c r="AV135" s="29">
        <f t="shared" si="39"/>
        <v>-0.1</v>
      </c>
      <c r="AW135" s="29">
        <f t="shared" si="39"/>
        <v>0.11</v>
      </c>
      <c r="AX135" s="29">
        <f t="shared" si="39"/>
        <v>0.04</v>
      </c>
      <c r="AY135" s="29">
        <f t="shared" si="39"/>
        <v>0.44</v>
      </c>
      <c r="AZ135" s="29">
        <f t="shared" si="39"/>
        <v>-0.08</v>
      </c>
      <c r="BA135" s="29">
        <f t="shared" si="39"/>
        <v>0.19</v>
      </c>
      <c r="BB135" s="30"/>
      <c r="BJ135" s="29">
        <f t="shared" si="42"/>
        <v>8.0399999999999991</v>
      </c>
      <c r="BK135" s="29">
        <f t="shared" si="42"/>
        <v>8.3699999999999992</v>
      </c>
      <c r="BL135" s="29">
        <f t="shared" si="42"/>
        <v>8.81</v>
      </c>
      <c r="BM135" s="29">
        <f t="shared" si="42"/>
        <v>8.65</v>
      </c>
      <c r="BN135" s="29">
        <f t="shared" si="42"/>
        <v>7.86</v>
      </c>
      <c r="BO135" s="29">
        <f t="shared" si="47"/>
        <v>7.49</v>
      </c>
      <c r="BP135" s="29">
        <f t="shared" si="40"/>
        <v>7.29</v>
      </c>
      <c r="BQ135" s="29">
        <f t="shared" si="40"/>
        <v>7.38</v>
      </c>
      <c r="BR135" s="30"/>
      <c r="BZ135" s="29">
        <f t="shared" si="41"/>
        <v>0.05</v>
      </c>
      <c r="CA135" s="29">
        <f t="shared" si="41"/>
        <v>-0.04</v>
      </c>
      <c r="CB135" s="29">
        <f t="shared" si="41"/>
        <v>-0.1</v>
      </c>
      <c r="CC135" s="29">
        <f t="shared" si="41"/>
        <v>0.11</v>
      </c>
      <c r="CD135" s="29">
        <f t="shared" si="41"/>
        <v>0.04</v>
      </c>
      <c r="CE135" s="29">
        <f t="shared" si="41"/>
        <v>0.44</v>
      </c>
      <c r="CF135" s="29">
        <f t="shared" si="41"/>
        <v>-0.08</v>
      </c>
      <c r="CG135" s="29">
        <f t="shared" si="41"/>
        <v>0.19</v>
      </c>
      <c r="CH135" s="30"/>
      <c r="CP135" s="28">
        <f>IFERROR(IF($E135=1,RANK(BJ135,BJ:BJ,1)+COUNTIF(BJ$4:BJ135,BJ135)-1,"-"),"-")</f>
        <v>68</v>
      </c>
      <c r="CQ135" s="28">
        <f>IFERROR(IF($E135=1,RANK(BK135,BK:BK,1)+COUNTIF(BK$4:BK135,BK135)-1,"-"),"-")</f>
        <v>38</v>
      </c>
      <c r="CR135" s="28">
        <f>IFERROR(IF($E135=1,RANK(BL135,BL:BL,1)+COUNTIF(BL$4:BL135,BL135)-1,"-"),"-")</f>
        <v>52</v>
      </c>
      <c r="CS135" s="28">
        <f>IFERROR(IF($E135=1,RANK(BM135,BM:BM,1)+COUNTIF(BM$4:BM135,BM135)-1,"-"),"-")</f>
        <v>71</v>
      </c>
      <c r="CT135" s="28">
        <f>IFERROR(IF($E135=1,RANK(BN135,BN:BN,1)+COUNTIF(BN$4:BN135,BN135)-1,"-"),"-")</f>
        <v>35</v>
      </c>
      <c r="CU135" s="28">
        <f>IFERROR(IF($E135=1,RANK(BO135,BO:BO,1)+COUNTIF(BO$4:BO135,BO135)-1,"-"),"-")</f>
        <v>35</v>
      </c>
      <c r="CV135" s="28">
        <f>IFERROR(IF($E135=1,RANK(BP135,BP:BP,1)+COUNTIF(BP$4:BP135,BP135)-1,"-"),"-")</f>
        <v>81</v>
      </c>
      <c r="CW135" s="28">
        <f>IFERROR(IF($E135=1,RANK(BQ135,BQ:BQ,1)+COUNTIF(BQ$4:BQ135,BQ135)-1,"-"),"-")</f>
        <v>56</v>
      </c>
      <c r="CX135" s="30"/>
      <c r="DF135" s="28">
        <f>IFERROR(IF($E135=1,RANK(BZ135,BZ:BZ,1)+COUNTIF(BZ$3:BZ134,BZ135),"-"),"-")</f>
        <v>46</v>
      </c>
      <c r="DG135" s="28">
        <f>IFERROR(IF($E135=1,RANK(CA135,CA:CA,1)+COUNTIF(CA$3:CA134,CA135),"-"),"-")</f>
        <v>26</v>
      </c>
      <c r="DH135" s="28">
        <f>IFERROR(IF($E135=1,RANK(CB135,CB:CB,1)+COUNTIF(CB$3:CB134,CB135),"-"),"-")</f>
        <v>24</v>
      </c>
      <c r="DI135" s="28">
        <f>IFERROR(IF($E135=1,RANK(CC135,CC:CC,1)+COUNTIF(CC$3:CC134,CC135),"-"),"-")</f>
        <v>60</v>
      </c>
      <c r="DJ135" s="28">
        <f>IFERROR(IF($E135=1,RANK(CD135,CD:CD,1)+COUNTIF(CD$3:CD134,CD135),"-"),"-")</f>
        <v>41</v>
      </c>
      <c r="DK135" s="28">
        <f>IFERROR(IF($E135=1,RANK(CE135,CE:CE,1)+COUNTIF(CE$3:CE134,CE135),"-"),"-")</f>
        <v>85</v>
      </c>
      <c r="DL135" s="28">
        <f>IFERROR(IF($E135=1,RANK(CF135,CF:CF,1)+COUNTIF(CF$3:CF134,CF135),"-"),"-")</f>
        <v>34</v>
      </c>
      <c r="DM135" s="28">
        <f>IFERROR(IF($E135=1,RANK(CG135,CG:CG,1)+COUNTIF(CG$3:CG134,CG135),"-"),"-")</f>
        <v>53</v>
      </c>
      <c r="DN135" s="6"/>
      <c r="DO135" s="28" t="str">
        <f>IFERROR(IF($E135=1,RANK(CI135,CI:CI,1)+COUNTIF(CI$4:CI135,CI135)-1,"-"),"-")</f>
        <v>-</v>
      </c>
      <c r="DP135" s="28" t="str">
        <f>IFERROR(IF($E135=1,RANK(CJ135,CJ:CJ,1)+COUNTIF(CJ$4:CJ135,CJ135)-1,"-"),"-")</f>
        <v>-</v>
      </c>
      <c r="DQ135" s="28" t="str">
        <f>IFERROR(IF($E135=1,RANK(CK135,CK:CK,1)+COUNTIF(CK$4:CK135,CK135)-1,"-"),"-")</f>
        <v>-</v>
      </c>
      <c r="DR135" s="28" t="str">
        <f>IFERROR(IF($E135=1,RANK(CL135,CL:CL,1)+COUNTIF(CL$4:CL135,CL135)-1,"-"),"-")</f>
        <v>-</v>
      </c>
      <c r="DS135" s="28" t="str">
        <f>IFERROR(IF($E135=1,RANK(CM135,CM:CM,1)+COUNTIF(CM$4:CM135,CM135)-1,"-"),"-")</f>
        <v>-</v>
      </c>
      <c r="DT135" s="28" t="str">
        <f>IFERROR(IF($E135=1,RANK(CN135,CN:CN,1)+COUNTIF(CN$4:CN135,CN135)-1,"-"),"-")</f>
        <v>-</v>
      </c>
    </row>
    <row r="136" spans="1:124" x14ac:dyDescent="0.35">
      <c r="A136" s="9">
        <f t="shared" si="43"/>
        <v>1</v>
      </c>
      <c r="B136" s="9">
        <f t="shared" si="44"/>
        <v>1</v>
      </c>
      <c r="C136" s="9" t="str">
        <f t="shared" si="48"/>
        <v/>
      </c>
      <c r="D136" s="9">
        <f t="shared" ref="D136:D144" si="49">IF(AND(ISNUMBER(N136),$EI$4="Entrants"),1,IF(AND(ISNUMBER(W136),$EI$4="Sortants"),1,""))</f>
        <v>1</v>
      </c>
      <c r="E136" s="9">
        <f t="shared" ref="E136:E144" si="50">IFERROR(IF((A136+C136+D136+B136)=4,1,0),0)</f>
        <v>0</v>
      </c>
      <c r="F136" s="68" t="s">
        <v>76</v>
      </c>
      <c r="G136" s="68" t="s">
        <v>111</v>
      </c>
      <c r="H136" s="7" t="s">
        <v>82</v>
      </c>
      <c r="I136" s="4" t="s">
        <v>78</v>
      </c>
      <c r="J136" s="4">
        <v>584052</v>
      </c>
      <c r="K136" s="66" t="s">
        <v>225</v>
      </c>
      <c r="L136" s="66" t="s">
        <v>46</v>
      </c>
      <c r="M136" s="4" t="s">
        <v>47</v>
      </c>
      <c r="N136" s="65">
        <v>7.84</v>
      </c>
      <c r="O136" s="54">
        <v>8.56</v>
      </c>
      <c r="P136" s="54">
        <v>8.9600000000000009</v>
      </c>
      <c r="Q136" s="54">
        <v>8.35</v>
      </c>
      <c r="R136" s="65">
        <v>7.82</v>
      </c>
      <c r="S136" s="65">
        <v>7.3</v>
      </c>
      <c r="T136" s="50">
        <v>6.24</v>
      </c>
      <c r="U136" s="50">
        <v>7.73</v>
      </c>
      <c r="AD136" s="65">
        <v>8.06</v>
      </c>
      <c r="AE136" s="70">
        <v>8.44</v>
      </c>
      <c r="AF136" s="72">
        <v>9.0299999999999994</v>
      </c>
      <c r="AG136" s="70">
        <v>8.26</v>
      </c>
      <c r="AH136" s="65">
        <v>7.98</v>
      </c>
      <c r="AI136" s="54">
        <v>8.17</v>
      </c>
      <c r="AJ136" s="50">
        <v>6.23</v>
      </c>
      <c r="AK136" s="13">
        <v>8.11</v>
      </c>
      <c r="AT136" s="29">
        <f t="shared" ref="AT136:AT144" si="51">IFERROR(ROUND(N136-AD136,2),"-")</f>
        <v>-0.22</v>
      </c>
      <c r="AU136" s="29">
        <f t="shared" ref="AU136:AU144" si="52">IFERROR(ROUND(O136-AE136,2),"-")</f>
        <v>0.12</v>
      </c>
      <c r="AV136" s="29">
        <f t="shared" ref="AV136:AV144" si="53">IFERROR(ROUND(P136-AF136,2),"-")</f>
        <v>-7.0000000000000007E-2</v>
      </c>
      <c r="AW136" s="29">
        <f t="shared" ref="AW136:AW144" si="54">IFERROR(ROUND(Q136-AG136,2),"-")</f>
        <v>0.09</v>
      </c>
      <c r="AX136" s="29">
        <f t="shared" ref="AX136:AX144" si="55">IFERROR(ROUND(R136-AH136,2),"-")</f>
        <v>-0.16</v>
      </c>
      <c r="AY136" s="29">
        <f t="shared" ref="AY136:AY144" si="56">IFERROR(ROUND(S136-AI136,2),"-")</f>
        <v>-0.87</v>
      </c>
      <c r="AZ136" s="29">
        <f t="shared" ref="AZ136:AZ144" si="57">IFERROR(ROUND(T136-AJ136,2),"-")</f>
        <v>0.01</v>
      </c>
      <c r="BA136" s="29">
        <f t="shared" ref="BA136:BA144" si="58">IFERROR(ROUND(U136-AK136,2),"-")</f>
        <v>-0.38</v>
      </c>
      <c r="BB136" s="30"/>
      <c r="BJ136" s="29" t="str">
        <f t="shared" ref="BJ136:BJ144" si="59">IF($E136=1,ROUND(N136,2),"-")</f>
        <v>-</v>
      </c>
      <c r="BK136" s="29" t="str">
        <f t="shared" ref="BK136:BK144" si="60">IF($E136=1,ROUND(O136,2),"-")</f>
        <v>-</v>
      </c>
      <c r="BL136" s="29" t="str">
        <f t="shared" ref="BL136:BL144" si="61">IF($E136=1,ROUND(P136,2),"-")</f>
        <v>-</v>
      </c>
      <c r="BM136" s="29" t="str">
        <f t="shared" ref="BM136:BM144" si="62">IF($E136=1,ROUND(Q136,2),"-")</f>
        <v>-</v>
      </c>
      <c r="BN136" s="29" t="str">
        <f t="shared" ref="BN136:BN144" si="63">IF($E136=1,ROUND(R136,2),"-")</f>
        <v>-</v>
      </c>
      <c r="BO136" s="29" t="str">
        <f t="shared" ref="BO136:BO144" si="64">IFERROR(IF($E136=1,ROUND(S136,2),"-"),"-")</f>
        <v>-</v>
      </c>
      <c r="BP136" s="29" t="str">
        <f t="shared" ref="BP136:BP144" si="65">IF($E136=1,ROUND(T136,2),"-")</f>
        <v>-</v>
      </c>
      <c r="BQ136" s="29" t="str">
        <f t="shared" ref="BQ136:BQ144" si="66">IF($E136=1,ROUND(U136,2),"-")</f>
        <v>-</v>
      </c>
      <c r="BR136" s="30"/>
      <c r="BZ136" s="29" t="str">
        <f t="shared" ref="BZ136:BZ144" si="67">IF($E136=1,AT136,"-")</f>
        <v>-</v>
      </c>
      <c r="CA136" s="29" t="str">
        <f t="shared" ref="CA136:CA144" si="68">IF($E136=1,AU136,"-")</f>
        <v>-</v>
      </c>
      <c r="CB136" s="29" t="str">
        <f t="shared" ref="CB136:CB144" si="69">IF($E136=1,AV136,"-")</f>
        <v>-</v>
      </c>
      <c r="CC136" s="29" t="str">
        <f t="shared" ref="CC136:CC144" si="70">IF($E136=1,AW136,"-")</f>
        <v>-</v>
      </c>
      <c r="CD136" s="29" t="str">
        <f t="shared" ref="CD136:CD144" si="71">IF($E136=1,AX136,"-")</f>
        <v>-</v>
      </c>
      <c r="CE136" s="29" t="str">
        <f t="shared" ref="CE136:CE144" si="72">IF($E136=1,AY136,"-")</f>
        <v>-</v>
      </c>
      <c r="CF136" s="29" t="str">
        <f t="shared" ref="CF136:CF144" si="73">IF($E136=1,AZ136,"-")</f>
        <v>-</v>
      </c>
      <c r="CG136" s="29" t="str">
        <f t="shared" ref="CG136:CG144" si="74">IF($E136=1,BA136,"-")</f>
        <v>-</v>
      </c>
      <c r="CH136" s="30"/>
      <c r="CP136" s="28" t="str">
        <f>IFERROR(IF($E136=1,RANK(BJ136,BJ:BJ,1)+COUNTIF(BJ$4:BJ136,BJ136)-1,"-"),"-")</f>
        <v>-</v>
      </c>
      <c r="CQ136" s="28" t="str">
        <f>IFERROR(IF($E136=1,RANK(BK136,BK:BK,1)+COUNTIF(BK$4:BK136,BK136)-1,"-"),"-")</f>
        <v>-</v>
      </c>
      <c r="CR136" s="28" t="str">
        <f>IFERROR(IF($E136=1,RANK(BL136,BL:BL,1)+COUNTIF(BL$4:BL136,BL136)-1,"-"),"-")</f>
        <v>-</v>
      </c>
      <c r="CS136" s="28" t="str">
        <f>IFERROR(IF($E136=1,RANK(BM136,BM:BM,1)+COUNTIF(BM$4:BM136,BM136)-1,"-"),"-")</f>
        <v>-</v>
      </c>
      <c r="CT136" s="28" t="str">
        <f>IFERROR(IF($E136=1,RANK(BN136,BN:BN,1)+COUNTIF(BN$4:BN136,BN136)-1,"-"),"-")</f>
        <v>-</v>
      </c>
      <c r="CU136" s="28" t="str">
        <f>IFERROR(IF($E136=1,RANK(BO136,BO:BO,1)+COUNTIF(BO$4:BO136,BO136)-1,"-"),"-")</f>
        <v>-</v>
      </c>
      <c r="CV136" s="28" t="str">
        <f>IFERROR(IF($E136=1,RANK(BP136,BP:BP,1)+COUNTIF(BP$4:BP136,BP136)-1,"-"),"-")</f>
        <v>-</v>
      </c>
      <c r="CW136" s="28" t="str">
        <f>IFERROR(IF($E136=1,RANK(BQ136,BQ:BQ,1)+COUNTIF(BQ$4:BQ136,BQ136)-1,"-"),"-")</f>
        <v>-</v>
      </c>
      <c r="CX136" s="30"/>
      <c r="DF136" s="28" t="str">
        <f>IFERROR(IF($E136=1,RANK(BZ136,BZ:BZ,1)+COUNTIF(BZ$3:BZ135,BZ136),"-"),"-")</f>
        <v>-</v>
      </c>
      <c r="DG136" s="28" t="str">
        <f>IFERROR(IF($E136=1,RANK(CA136,CA:CA,1)+COUNTIF(CA$3:CA135,CA136),"-"),"-")</f>
        <v>-</v>
      </c>
      <c r="DH136" s="28" t="str">
        <f>IFERROR(IF($E136=1,RANK(CB136,CB:CB,1)+COUNTIF(CB$3:CB135,CB136),"-"),"-")</f>
        <v>-</v>
      </c>
      <c r="DI136" s="28" t="str">
        <f>IFERROR(IF($E136=1,RANK(CC136,CC:CC,1)+COUNTIF(CC$3:CC135,CC136),"-"),"-")</f>
        <v>-</v>
      </c>
      <c r="DJ136" s="28" t="str">
        <f>IFERROR(IF($E136=1,RANK(CD136,CD:CD,1)+COUNTIF(CD$3:CD135,CD136),"-"),"-")</f>
        <v>-</v>
      </c>
      <c r="DK136" s="28" t="str">
        <f>IFERROR(IF($E136=1,RANK(CE136,CE:CE,1)+COUNTIF(CE$3:CE135,CE136),"-"),"-")</f>
        <v>-</v>
      </c>
      <c r="DL136" s="28" t="str">
        <f>IFERROR(IF($E136=1,RANK(CF136,CF:CF,1)+COUNTIF(CF$3:CF135,CF136),"-"),"-")</f>
        <v>-</v>
      </c>
      <c r="DM136" s="28" t="str">
        <f>IFERROR(IF($E136=1,RANK(CG136,CG:CG,1)+COUNTIF(CG$3:CG135,CG136),"-"),"-")</f>
        <v>-</v>
      </c>
      <c r="DN136" s="6"/>
      <c r="DO136" s="28" t="str">
        <f>IFERROR(IF($E136=1,RANK(CI136,CI:CI,1)+COUNTIF(CI$4:CI136,CI136)-1,"-"),"-")</f>
        <v>-</v>
      </c>
      <c r="DP136" s="28" t="str">
        <f>IFERROR(IF($E136=1,RANK(CJ136,CJ:CJ,1)+COUNTIF(CJ$4:CJ136,CJ136)-1,"-"),"-")</f>
        <v>-</v>
      </c>
      <c r="DQ136" s="28" t="str">
        <f>IFERROR(IF($E136=1,RANK(CK136,CK:CK,1)+COUNTIF(CK$4:CK136,CK136)-1,"-"),"-")</f>
        <v>-</v>
      </c>
      <c r="DR136" s="28" t="str">
        <f>IFERROR(IF($E136=1,RANK(CL136,CL:CL,1)+COUNTIF(CL$4:CL136,CL136)-1,"-"),"-")</f>
        <v>-</v>
      </c>
      <c r="DS136" s="28" t="str">
        <f>IFERROR(IF($E136=1,RANK(CM136,CM:CM,1)+COUNTIF(CM$4:CM136,CM136)-1,"-"),"-")</f>
        <v>-</v>
      </c>
      <c r="DT136" s="28" t="str">
        <f>IFERROR(IF($E136=1,RANK(CN136,CN:CN,1)+COUNTIF(CN$4:CN136,CN136)-1,"-"),"-")</f>
        <v>-</v>
      </c>
    </row>
    <row r="137" spans="1:124" x14ac:dyDescent="0.35">
      <c r="A137" s="9">
        <f t="shared" si="43"/>
        <v>1</v>
      </c>
      <c r="B137" s="9">
        <f t="shared" si="44"/>
        <v>1</v>
      </c>
      <c r="C137" s="9">
        <f t="shared" si="48"/>
        <v>1</v>
      </c>
      <c r="D137" s="9">
        <f t="shared" si="49"/>
        <v>1</v>
      </c>
      <c r="E137" s="9">
        <f t="shared" si="50"/>
        <v>1</v>
      </c>
      <c r="F137" s="68" t="s">
        <v>76</v>
      </c>
      <c r="G137" s="68" t="s">
        <v>117</v>
      </c>
      <c r="H137" s="7">
        <v>1</v>
      </c>
      <c r="I137" s="4" t="s">
        <v>78</v>
      </c>
      <c r="J137" s="4">
        <v>592006</v>
      </c>
      <c r="K137" s="66" t="s">
        <v>226</v>
      </c>
      <c r="L137" s="66" t="s">
        <v>46</v>
      </c>
      <c r="M137" s="4" t="s">
        <v>47</v>
      </c>
      <c r="N137" s="54">
        <v>8.39</v>
      </c>
      <c r="O137" s="54">
        <v>8.64</v>
      </c>
      <c r="P137" s="54">
        <v>8.9499999999999993</v>
      </c>
      <c r="Q137" s="54">
        <v>8.58</v>
      </c>
      <c r="R137" s="54">
        <v>8.2100000000000009</v>
      </c>
      <c r="S137" s="65">
        <v>7.86</v>
      </c>
      <c r="T137" s="13">
        <v>8.11</v>
      </c>
      <c r="U137" s="50">
        <v>7.85</v>
      </c>
      <c r="AD137" s="70">
        <v>8.51</v>
      </c>
      <c r="AE137" s="70">
        <v>8.6199999999999992</v>
      </c>
      <c r="AF137" s="72">
        <v>9.11</v>
      </c>
      <c r="AG137" s="70">
        <v>8.91</v>
      </c>
      <c r="AH137" s="70">
        <v>8.52</v>
      </c>
      <c r="AI137" s="65">
        <v>7.63</v>
      </c>
      <c r="AJ137" s="13">
        <v>8.1</v>
      </c>
      <c r="AK137" s="50">
        <v>7.67</v>
      </c>
      <c r="AT137" s="29">
        <f t="shared" si="51"/>
        <v>-0.12</v>
      </c>
      <c r="AU137" s="29">
        <f t="shared" si="52"/>
        <v>0.02</v>
      </c>
      <c r="AV137" s="29">
        <f t="shared" si="53"/>
        <v>-0.16</v>
      </c>
      <c r="AW137" s="29">
        <f t="shared" si="54"/>
        <v>-0.33</v>
      </c>
      <c r="AX137" s="29">
        <f t="shared" si="55"/>
        <v>-0.31</v>
      </c>
      <c r="AY137" s="29">
        <f t="shared" si="56"/>
        <v>0.23</v>
      </c>
      <c r="AZ137" s="29">
        <f t="shared" si="57"/>
        <v>0.01</v>
      </c>
      <c r="BA137" s="29">
        <f t="shared" si="58"/>
        <v>0.18</v>
      </c>
      <c r="BB137" s="30"/>
      <c r="BJ137" s="29">
        <f t="shared" si="59"/>
        <v>8.39</v>
      </c>
      <c r="BK137" s="29">
        <f t="shared" si="60"/>
        <v>8.64</v>
      </c>
      <c r="BL137" s="29">
        <f t="shared" si="61"/>
        <v>8.9499999999999993</v>
      </c>
      <c r="BM137" s="29">
        <f t="shared" si="62"/>
        <v>8.58</v>
      </c>
      <c r="BN137" s="29">
        <f t="shared" si="63"/>
        <v>8.2100000000000009</v>
      </c>
      <c r="BO137" s="29">
        <f t="shared" si="64"/>
        <v>7.86</v>
      </c>
      <c r="BP137" s="29">
        <f t="shared" si="65"/>
        <v>8.11</v>
      </c>
      <c r="BQ137" s="29">
        <f t="shared" si="66"/>
        <v>7.85</v>
      </c>
      <c r="BR137" s="30"/>
      <c r="BZ137" s="29">
        <f t="shared" si="67"/>
        <v>-0.12</v>
      </c>
      <c r="CA137" s="29">
        <f t="shared" si="68"/>
        <v>0.02</v>
      </c>
      <c r="CB137" s="29">
        <f t="shared" si="69"/>
        <v>-0.16</v>
      </c>
      <c r="CC137" s="29">
        <f t="shared" si="70"/>
        <v>-0.33</v>
      </c>
      <c r="CD137" s="29">
        <f t="shared" si="71"/>
        <v>-0.31</v>
      </c>
      <c r="CE137" s="29">
        <f t="shared" si="72"/>
        <v>0.23</v>
      </c>
      <c r="CF137" s="29">
        <f t="shared" si="73"/>
        <v>0.01</v>
      </c>
      <c r="CG137" s="29">
        <f t="shared" si="74"/>
        <v>0.18</v>
      </c>
      <c r="CH137" s="30"/>
      <c r="CP137" s="28">
        <f>IFERROR(IF($E137=1,RANK(BJ137,BJ:BJ,1)+COUNTIF(BJ$4:BJ137,BJ137)-1,"-"),"-")</f>
        <v>93</v>
      </c>
      <c r="CQ137" s="28">
        <f>IFERROR(IF($E137=1,RANK(BK137,BK:BK,1)+COUNTIF(BK$4:BK137,BK137)-1,"-"),"-")</f>
        <v>72</v>
      </c>
      <c r="CR137" s="28">
        <f>IFERROR(IF($E137=1,RANK(BL137,BL:BL,1)+COUNTIF(BL$4:BL137,BL137)-1,"-"),"-")</f>
        <v>71</v>
      </c>
      <c r="CS137" s="28">
        <f>IFERROR(IF($E137=1,RANK(BM137,BM:BM,1)+COUNTIF(BM$4:BM137,BM137)-1,"-"),"-")</f>
        <v>66</v>
      </c>
      <c r="CT137" s="28">
        <f>IFERROR(IF($E137=1,RANK(BN137,BN:BN,1)+COUNTIF(BN$4:BN137,BN137)-1,"-"),"-")</f>
        <v>70</v>
      </c>
      <c r="CU137" s="28">
        <f>IFERROR(IF($E137=1,RANK(BO137,BO:BO,1)+COUNTIF(BO$4:BO137,BO137)-1,"-"),"-")</f>
        <v>82</v>
      </c>
      <c r="CV137" s="28">
        <f>IFERROR(IF($E137=1,RANK(BP137,BP:BP,1)+COUNTIF(BP$4:BP137,BP137)-1,"-"),"-")</f>
        <v>99</v>
      </c>
      <c r="CW137" s="28">
        <f>IFERROR(IF($E137=1,RANK(BQ137,BQ:BQ,1)+COUNTIF(BQ$4:BQ137,BQ137)-1,"-"),"-")</f>
        <v>90</v>
      </c>
      <c r="CX137" s="30"/>
      <c r="DF137" s="28">
        <f>IFERROR(IF($E137=1,RANK(BZ137,BZ:BZ,1)+COUNTIF(BZ$3:BZ136,BZ137),"-"),"-")</f>
        <v>22</v>
      </c>
      <c r="DG137" s="28">
        <f>IFERROR(IF($E137=1,RANK(CA137,CA:CA,1)+COUNTIF(CA$3:CA136,CA137),"-"),"-")</f>
        <v>39</v>
      </c>
      <c r="DH137" s="28">
        <f>IFERROR(IF($E137=1,RANK(CB137,CB:CB,1)+COUNTIF(CB$3:CB136,CB137),"-"),"-")</f>
        <v>15</v>
      </c>
      <c r="DI137" s="28">
        <f>IFERROR(IF($E137=1,RANK(CC137,CC:CC,1)+COUNTIF(CC$3:CC136,CC137),"-"),"-")</f>
        <v>7</v>
      </c>
      <c r="DJ137" s="28">
        <f>IFERROR(IF($E137=1,RANK(CD137,CD:CD,1)+COUNTIF(CD$3:CD136,CD137),"-"),"-")</f>
        <v>8</v>
      </c>
      <c r="DK137" s="28">
        <f>IFERROR(IF($E137=1,RANK(CE137,CE:CE,1)+COUNTIF(CE$3:CE136,CE137),"-"),"-")</f>
        <v>65</v>
      </c>
      <c r="DL137" s="28">
        <f>IFERROR(IF($E137=1,RANK(CF137,CF:CF,1)+COUNTIF(CF$3:CF136,CF137),"-"),"-")</f>
        <v>44</v>
      </c>
      <c r="DM137" s="28">
        <f>IFERROR(IF($E137=1,RANK(CG137,CG:CG,1)+COUNTIF(CG$3:CG136,CG137),"-"),"-")</f>
        <v>50</v>
      </c>
      <c r="DN137" s="6"/>
      <c r="DO137" s="28" t="str">
        <f>IFERROR(IF($E137=1,RANK(CI137,CI:CI,1)+COUNTIF(CI$4:CI137,CI137)-1,"-"),"-")</f>
        <v>-</v>
      </c>
      <c r="DP137" s="28" t="str">
        <f>IFERROR(IF($E137=1,RANK(CJ137,CJ:CJ,1)+COUNTIF(CJ$4:CJ137,CJ137)-1,"-"),"-")</f>
        <v>-</v>
      </c>
      <c r="DQ137" s="28" t="str">
        <f>IFERROR(IF($E137=1,RANK(CK137,CK:CK,1)+COUNTIF(CK$4:CK137,CK137)-1,"-"),"-")</f>
        <v>-</v>
      </c>
      <c r="DR137" s="28" t="str">
        <f>IFERROR(IF($E137=1,RANK(CL137,CL:CL,1)+COUNTIF(CL$4:CL137,CL137)-1,"-"),"-")</f>
        <v>-</v>
      </c>
      <c r="DS137" s="28" t="str">
        <f>IFERROR(IF($E137=1,RANK(CM137,CM:CM,1)+COUNTIF(CM$4:CM137,CM137)-1,"-"),"-")</f>
        <v>-</v>
      </c>
      <c r="DT137" s="28" t="str">
        <f>IFERROR(IF($E137=1,RANK(CN137,CN:CN,1)+COUNTIF(CN$4:CN137,CN137)-1,"-"),"-")</f>
        <v>-</v>
      </c>
    </row>
    <row r="138" spans="1:124" x14ac:dyDescent="0.35">
      <c r="A138" s="9">
        <f t="shared" si="43"/>
        <v>1</v>
      </c>
      <c r="B138" s="9">
        <f t="shared" si="44"/>
        <v>1</v>
      </c>
      <c r="C138" s="9">
        <f t="shared" si="48"/>
        <v>1</v>
      </c>
      <c r="D138" s="9">
        <f t="shared" si="49"/>
        <v>1</v>
      </c>
      <c r="E138" s="9">
        <f t="shared" si="50"/>
        <v>1</v>
      </c>
      <c r="F138" s="68" t="s">
        <v>76</v>
      </c>
      <c r="G138" s="68" t="s">
        <v>113</v>
      </c>
      <c r="H138" s="7">
        <v>1</v>
      </c>
      <c r="I138" s="4" t="s">
        <v>78</v>
      </c>
      <c r="J138" s="4">
        <v>485300</v>
      </c>
      <c r="K138" s="66" t="s">
        <v>227</v>
      </c>
      <c r="L138" s="66" t="s">
        <v>46</v>
      </c>
      <c r="M138" s="4" t="s">
        <v>47</v>
      </c>
      <c r="N138" s="65">
        <v>7.95</v>
      </c>
      <c r="O138" s="54">
        <v>8.65</v>
      </c>
      <c r="P138" s="55">
        <v>9.07</v>
      </c>
      <c r="Q138" s="54">
        <v>8.75</v>
      </c>
      <c r="R138" s="54">
        <v>8.06</v>
      </c>
      <c r="S138" s="65">
        <v>7.47</v>
      </c>
      <c r="T138" s="50">
        <v>6.06</v>
      </c>
      <c r="U138" s="50">
        <v>7.4</v>
      </c>
      <c r="AD138" s="65">
        <v>8.0399999999999991</v>
      </c>
      <c r="AE138" s="70">
        <v>8.6999999999999993</v>
      </c>
      <c r="AF138" s="70">
        <v>8.83</v>
      </c>
      <c r="AG138" s="70">
        <v>8.6199999999999992</v>
      </c>
      <c r="AH138" s="70">
        <v>8.07</v>
      </c>
      <c r="AI138" s="65">
        <v>7.92</v>
      </c>
      <c r="AJ138" s="50">
        <v>6.6</v>
      </c>
      <c r="AK138" s="50">
        <v>7.21</v>
      </c>
      <c r="AT138" s="29">
        <f t="shared" si="51"/>
        <v>-0.09</v>
      </c>
      <c r="AU138" s="29">
        <f t="shared" si="52"/>
        <v>-0.05</v>
      </c>
      <c r="AV138" s="29">
        <f t="shared" si="53"/>
        <v>0.24</v>
      </c>
      <c r="AW138" s="29">
        <f t="shared" si="54"/>
        <v>0.13</v>
      </c>
      <c r="AX138" s="29">
        <f t="shared" si="55"/>
        <v>-0.01</v>
      </c>
      <c r="AY138" s="29">
        <f t="shared" si="56"/>
        <v>-0.45</v>
      </c>
      <c r="AZ138" s="29">
        <f t="shared" si="57"/>
        <v>-0.54</v>
      </c>
      <c r="BA138" s="29">
        <f t="shared" si="58"/>
        <v>0.19</v>
      </c>
      <c r="BB138" s="30"/>
      <c r="BJ138" s="29">
        <f t="shared" si="59"/>
        <v>7.95</v>
      </c>
      <c r="BK138" s="29">
        <f t="shared" si="60"/>
        <v>8.65</v>
      </c>
      <c r="BL138" s="29">
        <f t="shared" si="61"/>
        <v>9.07</v>
      </c>
      <c r="BM138" s="29">
        <f t="shared" si="62"/>
        <v>8.75</v>
      </c>
      <c r="BN138" s="29">
        <f t="shared" si="63"/>
        <v>8.06</v>
      </c>
      <c r="BO138" s="29">
        <f t="shared" si="64"/>
        <v>7.47</v>
      </c>
      <c r="BP138" s="29">
        <f t="shared" si="65"/>
        <v>6.06</v>
      </c>
      <c r="BQ138" s="29">
        <f t="shared" si="66"/>
        <v>7.4</v>
      </c>
      <c r="BR138" s="30"/>
      <c r="BZ138" s="29">
        <f t="shared" si="67"/>
        <v>-0.09</v>
      </c>
      <c r="CA138" s="29">
        <f t="shared" si="68"/>
        <v>-0.05</v>
      </c>
      <c r="CB138" s="29">
        <f t="shared" si="69"/>
        <v>0.24</v>
      </c>
      <c r="CC138" s="29">
        <f t="shared" si="70"/>
        <v>0.13</v>
      </c>
      <c r="CD138" s="29">
        <f t="shared" si="71"/>
        <v>-0.01</v>
      </c>
      <c r="CE138" s="29">
        <f t="shared" si="72"/>
        <v>-0.45</v>
      </c>
      <c r="CF138" s="29">
        <f t="shared" si="73"/>
        <v>-0.54</v>
      </c>
      <c r="CG138" s="29">
        <f t="shared" si="74"/>
        <v>0.19</v>
      </c>
      <c r="CH138" s="30"/>
      <c r="CP138" s="28">
        <f>IFERROR(IF($E138=1,RANK(BJ138,BJ:BJ,1)+COUNTIF(BJ$4:BJ138,BJ138)-1,"-"),"-")</f>
        <v>51</v>
      </c>
      <c r="CQ138" s="28">
        <f>IFERROR(IF($E138=1,RANK(BK138,BK:BK,1)+COUNTIF(BK$4:BK138,BK138)-1,"-"),"-")</f>
        <v>73</v>
      </c>
      <c r="CR138" s="28">
        <f>IFERROR(IF($E138=1,RANK(BL138,BL:BL,1)+COUNTIF(BL$4:BL138,BL138)-1,"-"),"-")</f>
        <v>86</v>
      </c>
      <c r="CS138" s="28">
        <f>IFERROR(IF($E138=1,RANK(BM138,BM:BM,1)+COUNTIF(BM$4:BM138,BM138)-1,"-"),"-")</f>
        <v>80</v>
      </c>
      <c r="CT138" s="28">
        <f>IFERROR(IF($E138=1,RANK(BN138,BN:BN,1)+COUNTIF(BN$4:BN138,BN138)-1,"-"),"-")</f>
        <v>50</v>
      </c>
      <c r="CU138" s="28">
        <f>IFERROR(IF($E138=1,RANK(BO138,BO:BO,1)+COUNTIF(BO$4:BO138,BO138)-1,"-"),"-")</f>
        <v>34</v>
      </c>
      <c r="CV138" s="28">
        <f>IFERROR(IF($E138=1,RANK(BP138,BP:BP,1)+COUNTIF(BP$4:BP138,BP138)-1,"-"),"-")</f>
        <v>21</v>
      </c>
      <c r="CW138" s="28">
        <f>IFERROR(IF($E138=1,RANK(BQ138,BQ:BQ,1)+COUNTIF(BQ$4:BQ138,BQ138)-1,"-"),"-")</f>
        <v>60</v>
      </c>
      <c r="CX138" s="30"/>
      <c r="DF138" s="28">
        <f>IFERROR(IF($E138=1,RANK(BZ138,BZ:BZ,1)+COUNTIF(BZ$3:BZ137,BZ138),"-"),"-")</f>
        <v>28</v>
      </c>
      <c r="DG138" s="28">
        <f>IFERROR(IF($E138=1,RANK(CA138,CA:CA,1)+COUNTIF(CA$3:CA137,CA138),"-"),"-")</f>
        <v>24</v>
      </c>
      <c r="DH138" s="28">
        <f>IFERROR(IF($E138=1,RANK(CB138,CB:CB,1)+COUNTIF(CB$3:CB137,CB138),"-"),"-")</f>
        <v>76</v>
      </c>
      <c r="DI138" s="28">
        <f>IFERROR(IF($E138=1,RANK(CC138,CC:CC,1)+COUNTIF(CC$3:CC137,CC138),"-"),"-")</f>
        <v>66</v>
      </c>
      <c r="DJ138" s="28">
        <f>IFERROR(IF($E138=1,RANK(CD138,CD:CD,1)+COUNTIF(CD$3:CD137,CD138),"-"),"-")</f>
        <v>30</v>
      </c>
      <c r="DK138" s="28">
        <f>IFERROR(IF($E138=1,RANK(CE138,CE:CE,1)+COUNTIF(CE$3:CE137,CE138),"-"),"-")</f>
        <v>6</v>
      </c>
      <c r="DL138" s="28">
        <f>IFERROR(IF($E138=1,RANK(CF138,CF:CF,1)+COUNTIF(CF$3:CF137,CF138),"-"),"-")</f>
        <v>6</v>
      </c>
      <c r="DM138" s="28">
        <f>IFERROR(IF($E138=1,RANK(CG138,CG:CG,1)+COUNTIF(CG$3:CG137,CG138),"-"),"-")</f>
        <v>54</v>
      </c>
      <c r="DN138" s="6"/>
      <c r="DO138" s="28" t="str">
        <f>IFERROR(IF($E138=1,RANK(CI138,CI:CI,1)+COUNTIF(CI$4:CI138,CI138)-1,"-"),"-")</f>
        <v>-</v>
      </c>
      <c r="DP138" s="28" t="str">
        <f>IFERROR(IF($E138=1,RANK(CJ138,CJ:CJ,1)+COUNTIF(CJ$4:CJ138,CJ138)-1,"-"),"-")</f>
        <v>-</v>
      </c>
      <c r="DQ138" s="28" t="str">
        <f>IFERROR(IF($E138=1,RANK(CK138,CK:CK,1)+COUNTIF(CK$4:CK138,CK138)-1,"-"),"-")</f>
        <v>-</v>
      </c>
      <c r="DR138" s="28" t="str">
        <f>IFERROR(IF($E138=1,RANK(CL138,CL:CL,1)+COUNTIF(CL$4:CL138,CL138)-1,"-"),"-")</f>
        <v>-</v>
      </c>
      <c r="DS138" s="28" t="str">
        <f>IFERROR(IF($E138=1,RANK(CM138,CM:CM,1)+COUNTIF(CM$4:CM138,CM138)-1,"-"),"-")</f>
        <v>-</v>
      </c>
      <c r="DT138" s="28" t="str">
        <f>IFERROR(IF($E138=1,RANK(CN138,CN:CN,1)+COUNTIF(CN$4:CN138,CN138)-1,"-"),"-")</f>
        <v>-</v>
      </c>
    </row>
    <row r="139" spans="1:124" x14ac:dyDescent="0.35">
      <c r="A139" s="9">
        <f t="shared" si="43"/>
        <v>1</v>
      </c>
      <c r="B139" s="9">
        <f t="shared" si="44"/>
        <v>1</v>
      </c>
      <c r="C139" s="9">
        <f t="shared" si="48"/>
        <v>1</v>
      </c>
      <c r="D139" s="9">
        <f t="shared" si="49"/>
        <v>1</v>
      </c>
      <c r="E139" s="9">
        <f t="shared" si="50"/>
        <v>1</v>
      </c>
      <c r="F139" s="68" t="s">
        <v>76</v>
      </c>
      <c r="G139" s="68" t="s">
        <v>111</v>
      </c>
      <c r="H139" s="7">
        <v>1</v>
      </c>
      <c r="I139" s="4" t="s">
        <v>78</v>
      </c>
      <c r="J139" s="4">
        <v>672006</v>
      </c>
      <c r="K139" s="66" t="s">
        <v>228</v>
      </c>
      <c r="L139" s="66" t="s">
        <v>46</v>
      </c>
      <c r="M139" s="4" t="s">
        <v>47</v>
      </c>
      <c r="N139" s="54">
        <v>8.23</v>
      </c>
      <c r="O139" s="54">
        <v>8.57</v>
      </c>
      <c r="P139" s="55">
        <v>9</v>
      </c>
      <c r="Q139" s="54">
        <v>8.9600000000000009</v>
      </c>
      <c r="R139" s="54">
        <v>8.35</v>
      </c>
      <c r="S139" s="65">
        <v>7.82</v>
      </c>
      <c r="T139" s="50">
        <v>6.58</v>
      </c>
      <c r="U139" s="50">
        <v>7.67</v>
      </c>
      <c r="AD139" s="65">
        <v>7.68</v>
      </c>
      <c r="AE139" s="70">
        <v>8.0299999999999994</v>
      </c>
      <c r="AF139" s="70">
        <v>8.0399999999999991</v>
      </c>
      <c r="AG139" s="70">
        <v>8.35</v>
      </c>
      <c r="AH139" s="65">
        <v>7.87</v>
      </c>
      <c r="AI139" s="65">
        <v>7.37</v>
      </c>
      <c r="AJ139" s="50">
        <v>6.31</v>
      </c>
      <c r="AK139" s="50">
        <v>6.75</v>
      </c>
      <c r="AT139" s="29">
        <f t="shared" si="51"/>
        <v>0.55000000000000004</v>
      </c>
      <c r="AU139" s="29">
        <f t="shared" si="52"/>
        <v>0.54</v>
      </c>
      <c r="AV139" s="29">
        <f t="shared" si="53"/>
        <v>0.96</v>
      </c>
      <c r="AW139" s="29">
        <f t="shared" si="54"/>
        <v>0.61</v>
      </c>
      <c r="AX139" s="29">
        <f t="shared" si="55"/>
        <v>0.48</v>
      </c>
      <c r="AY139" s="29">
        <f t="shared" si="56"/>
        <v>0.45</v>
      </c>
      <c r="AZ139" s="29">
        <f t="shared" si="57"/>
        <v>0.27</v>
      </c>
      <c r="BA139" s="29">
        <f t="shared" si="58"/>
        <v>0.92</v>
      </c>
      <c r="BB139" s="30"/>
      <c r="BJ139" s="29">
        <f t="shared" si="59"/>
        <v>8.23</v>
      </c>
      <c r="BK139" s="29">
        <f t="shared" si="60"/>
        <v>8.57</v>
      </c>
      <c r="BL139" s="29">
        <f t="shared" si="61"/>
        <v>9</v>
      </c>
      <c r="BM139" s="29">
        <f t="shared" si="62"/>
        <v>8.9600000000000009</v>
      </c>
      <c r="BN139" s="29">
        <f t="shared" si="63"/>
        <v>8.35</v>
      </c>
      <c r="BO139" s="29">
        <f t="shared" si="64"/>
        <v>7.82</v>
      </c>
      <c r="BP139" s="29">
        <f t="shared" si="65"/>
        <v>6.58</v>
      </c>
      <c r="BQ139" s="29">
        <f t="shared" si="66"/>
        <v>7.67</v>
      </c>
      <c r="BR139" s="30"/>
      <c r="BZ139" s="29">
        <f t="shared" si="67"/>
        <v>0.55000000000000004</v>
      </c>
      <c r="CA139" s="29">
        <f t="shared" si="68"/>
        <v>0.54</v>
      </c>
      <c r="CB139" s="29">
        <f t="shared" si="69"/>
        <v>0.96</v>
      </c>
      <c r="CC139" s="29">
        <f t="shared" si="70"/>
        <v>0.61</v>
      </c>
      <c r="CD139" s="29">
        <f t="shared" si="71"/>
        <v>0.48</v>
      </c>
      <c r="CE139" s="29">
        <f t="shared" si="72"/>
        <v>0.45</v>
      </c>
      <c r="CF139" s="29">
        <f t="shared" si="73"/>
        <v>0.27</v>
      </c>
      <c r="CG139" s="29">
        <f t="shared" si="74"/>
        <v>0.92</v>
      </c>
      <c r="CH139" s="30"/>
      <c r="CP139" s="28">
        <f>IFERROR(IF($E139=1,RANK(BJ139,BJ:BJ,1)+COUNTIF(BJ$4:BJ139,BJ139)-1,"-"),"-")</f>
        <v>83</v>
      </c>
      <c r="CQ139" s="28">
        <f>IFERROR(IF($E139=1,RANK(BK139,BK:BK,1)+COUNTIF(BK$4:BK139,BK139)-1,"-"),"-")</f>
        <v>61</v>
      </c>
      <c r="CR139" s="28">
        <f>IFERROR(IF($E139=1,RANK(BL139,BL:BL,1)+COUNTIF(BL$4:BL139,BL139)-1,"-"),"-")</f>
        <v>74</v>
      </c>
      <c r="CS139" s="28">
        <f>IFERROR(IF($E139=1,RANK(BM139,BM:BM,1)+COUNTIF(BM$4:BM139,BM139)-1,"-"),"-")</f>
        <v>89</v>
      </c>
      <c r="CT139" s="28">
        <f>IFERROR(IF($E139=1,RANK(BN139,BN:BN,1)+COUNTIF(BN$4:BN139,BN139)-1,"-"),"-")</f>
        <v>86</v>
      </c>
      <c r="CU139" s="28">
        <f>IFERROR(IF($E139=1,RANK(BO139,BO:BO,1)+COUNTIF(BO$4:BO139,BO139)-1,"-"),"-")</f>
        <v>75</v>
      </c>
      <c r="CV139" s="28">
        <f>IFERROR(IF($E139=1,RANK(BP139,BP:BP,1)+COUNTIF(BP$4:BP139,BP139)-1,"-"),"-")</f>
        <v>51</v>
      </c>
      <c r="CW139" s="28">
        <f>IFERROR(IF($E139=1,RANK(BQ139,BQ:BQ,1)+COUNTIF(BQ$4:BQ139,BQ139)-1,"-"),"-")</f>
        <v>81</v>
      </c>
      <c r="CX139" s="30"/>
      <c r="DF139" s="28">
        <f>IFERROR(IF($E139=1,RANK(BZ139,BZ:BZ,1)+COUNTIF(BZ$3:BZ138,BZ139),"-"),"-")</f>
        <v>98</v>
      </c>
      <c r="DG139" s="28">
        <f>IFERROR(IF($E139=1,RANK(CA139,CA:CA,1)+COUNTIF(CA$3:CA138,CA139),"-"),"-")</f>
        <v>96</v>
      </c>
      <c r="DH139" s="28">
        <f>IFERROR(IF($E139=1,RANK(CB139,CB:CB,1)+COUNTIF(CB$3:CB138,CB139),"-"),"-")</f>
        <v>98</v>
      </c>
      <c r="DI139" s="28">
        <f>IFERROR(IF($E139=1,RANK(CC139,CC:CC,1)+COUNTIF(CC$3:CC138,CC139),"-"),"-")</f>
        <v>98</v>
      </c>
      <c r="DJ139" s="28">
        <f>IFERROR(IF($E139=1,RANK(CD139,CD:CD,1)+COUNTIF(CD$3:CD138,CD139),"-"),"-")</f>
        <v>92</v>
      </c>
      <c r="DK139" s="28">
        <f>IFERROR(IF($E139=1,RANK(CE139,CE:CE,1)+COUNTIF(CE$3:CE138,CE139),"-"),"-")</f>
        <v>86</v>
      </c>
      <c r="DL139" s="28">
        <f>IFERROR(IF($E139=1,RANK(CF139,CF:CF,1)+COUNTIF(CF$3:CF138,CF139),"-"),"-")</f>
        <v>67</v>
      </c>
      <c r="DM139" s="28">
        <f>IFERROR(IF($E139=1,RANK(CG139,CG:CG,1)+COUNTIF(CG$3:CG138,CG139),"-"),"-")</f>
        <v>97</v>
      </c>
      <c r="DN139" s="6"/>
      <c r="DO139" s="28" t="str">
        <f>IFERROR(IF($E139=1,RANK(CI139,CI:CI,1)+COUNTIF(CI$4:CI139,CI139)-1,"-"),"-")</f>
        <v>-</v>
      </c>
      <c r="DP139" s="28" t="str">
        <f>IFERROR(IF($E139=1,RANK(CJ139,CJ:CJ,1)+COUNTIF(CJ$4:CJ139,CJ139)-1,"-"),"-")</f>
        <v>-</v>
      </c>
      <c r="DQ139" s="28" t="str">
        <f>IFERROR(IF($E139=1,RANK(CK139,CK:CK,1)+COUNTIF(CK$4:CK139,CK139)-1,"-"),"-")</f>
        <v>-</v>
      </c>
      <c r="DR139" s="28" t="str">
        <f>IFERROR(IF($E139=1,RANK(CL139,CL:CL,1)+COUNTIF(CL$4:CL139,CL139)-1,"-"),"-")</f>
        <v>-</v>
      </c>
      <c r="DS139" s="28" t="str">
        <f>IFERROR(IF($E139=1,RANK(CM139,CM:CM,1)+COUNTIF(CM$4:CM139,CM139)-1,"-"),"-")</f>
        <v>-</v>
      </c>
      <c r="DT139" s="28" t="str">
        <f>IFERROR(IF($E139=1,RANK(CN139,CN:CN,1)+COUNTIF(CN$4:CN139,CN139)-1,"-"),"-")</f>
        <v>-</v>
      </c>
    </row>
    <row r="140" spans="1:124" x14ac:dyDescent="0.35">
      <c r="A140" s="9">
        <f t="shared" si="43"/>
        <v>1</v>
      </c>
      <c r="B140" s="9">
        <f t="shared" si="44"/>
        <v>1</v>
      </c>
      <c r="C140" s="9">
        <f t="shared" si="48"/>
        <v>1</v>
      </c>
      <c r="D140" s="9">
        <f t="shared" si="49"/>
        <v>1</v>
      </c>
      <c r="E140" s="9">
        <f t="shared" si="50"/>
        <v>1</v>
      </c>
      <c r="F140" s="68" t="s">
        <v>76</v>
      </c>
      <c r="G140" s="68" t="s">
        <v>113</v>
      </c>
      <c r="H140" s="7">
        <v>1</v>
      </c>
      <c r="I140" s="4" t="s">
        <v>78</v>
      </c>
      <c r="J140" s="4">
        <v>575001</v>
      </c>
      <c r="K140" s="66" t="s">
        <v>229</v>
      </c>
      <c r="L140" s="66" t="s">
        <v>46</v>
      </c>
      <c r="M140" s="4" t="s">
        <v>47</v>
      </c>
      <c r="N140" s="65">
        <v>7.73</v>
      </c>
      <c r="O140" s="54">
        <v>8.4600000000000009</v>
      </c>
      <c r="P140" s="54">
        <v>8.81</v>
      </c>
      <c r="Q140" s="54">
        <v>8.36</v>
      </c>
      <c r="R140" s="65">
        <v>7.86</v>
      </c>
      <c r="S140" s="65">
        <v>7.56</v>
      </c>
      <c r="T140" s="50">
        <v>6</v>
      </c>
      <c r="U140" s="50">
        <v>6.98</v>
      </c>
      <c r="AD140" s="65">
        <v>7.81</v>
      </c>
      <c r="AE140" s="70">
        <v>8.49</v>
      </c>
      <c r="AF140" s="70">
        <v>8.9</v>
      </c>
      <c r="AG140" s="70">
        <v>8.31</v>
      </c>
      <c r="AH140" s="65">
        <v>7.85</v>
      </c>
      <c r="AI140" s="65">
        <v>7.73</v>
      </c>
      <c r="AJ140" s="50">
        <v>6.28</v>
      </c>
      <c r="AK140" s="50">
        <v>7.01</v>
      </c>
      <c r="AT140" s="29">
        <f t="shared" si="51"/>
        <v>-0.08</v>
      </c>
      <c r="AU140" s="29">
        <f t="shared" si="52"/>
        <v>-0.03</v>
      </c>
      <c r="AV140" s="29">
        <f t="shared" si="53"/>
        <v>-0.09</v>
      </c>
      <c r="AW140" s="29">
        <f t="shared" si="54"/>
        <v>0.05</v>
      </c>
      <c r="AX140" s="29">
        <f t="shared" si="55"/>
        <v>0.01</v>
      </c>
      <c r="AY140" s="29">
        <f t="shared" si="56"/>
        <v>-0.17</v>
      </c>
      <c r="AZ140" s="29">
        <f t="shared" si="57"/>
        <v>-0.28000000000000003</v>
      </c>
      <c r="BA140" s="29">
        <f t="shared" si="58"/>
        <v>-0.03</v>
      </c>
      <c r="BB140" s="30"/>
      <c r="BJ140" s="29">
        <f t="shared" si="59"/>
        <v>7.73</v>
      </c>
      <c r="BK140" s="29">
        <f t="shared" si="60"/>
        <v>8.4600000000000009</v>
      </c>
      <c r="BL140" s="29">
        <f t="shared" si="61"/>
        <v>8.81</v>
      </c>
      <c r="BM140" s="29">
        <f t="shared" si="62"/>
        <v>8.36</v>
      </c>
      <c r="BN140" s="29">
        <f t="shared" si="63"/>
        <v>7.86</v>
      </c>
      <c r="BO140" s="29">
        <f t="shared" si="64"/>
        <v>7.56</v>
      </c>
      <c r="BP140" s="29">
        <f t="shared" si="65"/>
        <v>6</v>
      </c>
      <c r="BQ140" s="29">
        <f t="shared" si="66"/>
        <v>6.98</v>
      </c>
      <c r="BR140" s="30"/>
      <c r="BZ140" s="29">
        <f t="shared" si="67"/>
        <v>-0.08</v>
      </c>
      <c r="CA140" s="29">
        <f t="shared" si="68"/>
        <v>-0.03</v>
      </c>
      <c r="CB140" s="29">
        <f t="shared" si="69"/>
        <v>-0.09</v>
      </c>
      <c r="CC140" s="29">
        <f t="shared" si="70"/>
        <v>0.05</v>
      </c>
      <c r="CD140" s="29">
        <f t="shared" si="71"/>
        <v>0.01</v>
      </c>
      <c r="CE140" s="29">
        <f t="shared" si="72"/>
        <v>-0.17</v>
      </c>
      <c r="CF140" s="29">
        <f t="shared" si="73"/>
        <v>-0.28000000000000003</v>
      </c>
      <c r="CG140" s="29">
        <f t="shared" si="74"/>
        <v>-0.03</v>
      </c>
      <c r="CH140" s="30"/>
      <c r="CP140" s="28">
        <f>IFERROR(IF($E140=1,RANK(BJ140,BJ:BJ,1)+COUNTIF(BJ$4:BJ140,BJ140)-1,"-"),"-")</f>
        <v>33</v>
      </c>
      <c r="CQ140" s="28">
        <f>IFERROR(IF($E140=1,RANK(BK140,BK:BK,1)+COUNTIF(BK$4:BK140,BK140)-1,"-"),"-")</f>
        <v>48</v>
      </c>
      <c r="CR140" s="28">
        <f>IFERROR(IF($E140=1,RANK(BL140,BL:BL,1)+COUNTIF(BL$4:BL140,BL140)-1,"-"),"-")</f>
        <v>53</v>
      </c>
      <c r="CS140" s="28">
        <f>IFERROR(IF($E140=1,RANK(BM140,BM:BM,1)+COUNTIF(BM$4:BM140,BM140)-1,"-"),"-")</f>
        <v>53</v>
      </c>
      <c r="CT140" s="28">
        <f>IFERROR(IF($E140=1,RANK(BN140,BN:BN,1)+COUNTIF(BN$4:BN140,BN140)-1,"-"),"-")</f>
        <v>36</v>
      </c>
      <c r="CU140" s="28">
        <f>IFERROR(IF($E140=1,RANK(BO140,BO:BO,1)+COUNTIF(BO$4:BO140,BO140)-1,"-"),"-")</f>
        <v>45</v>
      </c>
      <c r="CV140" s="28">
        <f>IFERROR(IF($E140=1,RANK(BP140,BP:BP,1)+COUNTIF(BP$4:BP140,BP140)-1,"-"),"-")</f>
        <v>18</v>
      </c>
      <c r="CW140" s="28">
        <f>IFERROR(IF($E140=1,RANK(BQ140,BQ:BQ,1)+COUNTIF(BQ$4:BQ140,BQ140)-1,"-"),"-")</f>
        <v>37</v>
      </c>
      <c r="CX140" s="30"/>
      <c r="DF140" s="28">
        <f>IFERROR(IF($E140=1,RANK(BZ140,BZ:BZ,1)+COUNTIF(BZ$3:BZ139,BZ140),"-"),"-")</f>
        <v>30</v>
      </c>
      <c r="DG140" s="28">
        <f>IFERROR(IF($E140=1,RANK(CA140,CA:CA,1)+COUNTIF(CA$3:CA139,CA140),"-"),"-")</f>
        <v>28</v>
      </c>
      <c r="DH140" s="28">
        <f>IFERROR(IF($E140=1,RANK(CB140,CB:CB,1)+COUNTIF(CB$3:CB139,CB140),"-"),"-")</f>
        <v>25</v>
      </c>
      <c r="DI140" s="28">
        <f>IFERROR(IF($E140=1,RANK(CC140,CC:CC,1)+COUNTIF(CC$3:CC139,CC140),"-"),"-")</f>
        <v>53</v>
      </c>
      <c r="DJ140" s="28">
        <f>IFERROR(IF($E140=1,RANK(CD140,CD:CD,1)+COUNTIF(CD$3:CD139,CD140),"-"),"-")</f>
        <v>34</v>
      </c>
      <c r="DK140" s="28">
        <f>IFERROR(IF($E140=1,RANK(CE140,CE:CE,1)+COUNTIF(CE$3:CE139,CE140),"-"),"-")</f>
        <v>21</v>
      </c>
      <c r="DL140" s="28">
        <f>IFERROR(IF($E140=1,RANK(CF140,CF:CF,1)+COUNTIF(CF$3:CF139,CF140),"-"),"-")</f>
        <v>20</v>
      </c>
      <c r="DM140" s="28">
        <f>IFERROR(IF($E140=1,RANK(CG140,CG:CG,1)+COUNTIF(CG$3:CG139,CG140),"-"),"-")</f>
        <v>29</v>
      </c>
      <c r="DN140" s="6"/>
      <c r="DO140" s="28" t="str">
        <f>IFERROR(IF($E140=1,RANK(CI140,CI:CI,1)+COUNTIF(CI$4:CI140,CI140)-1,"-"),"-")</f>
        <v>-</v>
      </c>
      <c r="DP140" s="28" t="str">
        <f>IFERROR(IF($E140=1,RANK(CJ140,CJ:CJ,1)+COUNTIF(CJ$4:CJ140,CJ140)-1,"-"),"-")</f>
        <v>-</v>
      </c>
      <c r="DQ140" s="28" t="str">
        <f>IFERROR(IF($E140=1,RANK(CK140,CK:CK,1)+COUNTIF(CK$4:CK140,CK140)-1,"-"),"-")</f>
        <v>-</v>
      </c>
      <c r="DR140" s="28" t="str">
        <f>IFERROR(IF($E140=1,RANK(CL140,CL:CL,1)+COUNTIF(CL$4:CL140,CL140)-1,"-"),"-")</f>
        <v>-</v>
      </c>
      <c r="DS140" s="28" t="str">
        <f>IFERROR(IF($E140=1,RANK(CM140,CM:CM,1)+COUNTIF(CM$4:CM140,CM140)-1,"-"),"-")</f>
        <v>-</v>
      </c>
      <c r="DT140" s="28" t="str">
        <f>IFERROR(IF($E140=1,RANK(CN140,CN:CN,1)+COUNTIF(CN$4:CN140,CN140)-1,"-"),"-")</f>
        <v>-</v>
      </c>
    </row>
    <row r="141" spans="1:124" x14ac:dyDescent="0.35">
      <c r="A141" s="9">
        <f t="shared" si="43"/>
        <v>1</v>
      </c>
      <c r="B141" s="9">
        <f t="shared" si="44"/>
        <v>1</v>
      </c>
      <c r="C141" s="9">
        <f t="shared" si="48"/>
        <v>1</v>
      </c>
      <c r="D141" s="9">
        <f t="shared" si="49"/>
        <v>1</v>
      </c>
      <c r="E141" s="9">
        <f t="shared" si="50"/>
        <v>1</v>
      </c>
      <c r="F141" s="68" t="s">
        <v>57</v>
      </c>
      <c r="G141" s="68" t="s">
        <v>68</v>
      </c>
      <c r="H141" s="7">
        <v>1</v>
      </c>
      <c r="I141" s="4" t="s">
        <v>78</v>
      </c>
      <c r="J141" s="4">
        <v>745000</v>
      </c>
      <c r="K141" s="66" t="s">
        <v>230</v>
      </c>
      <c r="L141" s="66" t="s">
        <v>46</v>
      </c>
      <c r="M141" s="4" t="s">
        <v>47</v>
      </c>
      <c r="N141" s="65">
        <v>7.91</v>
      </c>
      <c r="O141" s="54">
        <v>8.2100000000000009</v>
      </c>
      <c r="P141" s="54">
        <v>8.73</v>
      </c>
      <c r="Q141" s="54">
        <v>8.2899999999999991</v>
      </c>
      <c r="R141" s="54">
        <v>8.14</v>
      </c>
      <c r="S141" s="65">
        <v>7.73</v>
      </c>
      <c r="T141" s="50">
        <v>6.56</v>
      </c>
      <c r="U141" s="50">
        <v>6.9</v>
      </c>
      <c r="AD141" s="65">
        <v>7.97</v>
      </c>
      <c r="AE141" s="70">
        <v>8.25</v>
      </c>
      <c r="AF141" s="70">
        <v>8.76</v>
      </c>
      <c r="AG141" s="70">
        <v>8.81</v>
      </c>
      <c r="AH141" s="70">
        <v>8.1199999999999992</v>
      </c>
      <c r="AI141" s="65">
        <v>7.4</v>
      </c>
      <c r="AJ141" s="50">
        <v>6.92</v>
      </c>
      <c r="AK141" s="50">
        <v>6.5</v>
      </c>
      <c r="AT141" s="29">
        <f t="shared" si="51"/>
        <v>-0.06</v>
      </c>
      <c r="AU141" s="29">
        <f t="shared" si="52"/>
        <v>-0.04</v>
      </c>
      <c r="AV141" s="29">
        <f t="shared" si="53"/>
        <v>-0.03</v>
      </c>
      <c r="AW141" s="29">
        <f t="shared" si="54"/>
        <v>-0.52</v>
      </c>
      <c r="AX141" s="29">
        <f t="shared" si="55"/>
        <v>0.02</v>
      </c>
      <c r="AY141" s="29">
        <f t="shared" si="56"/>
        <v>0.33</v>
      </c>
      <c r="AZ141" s="29">
        <f t="shared" si="57"/>
        <v>-0.36</v>
      </c>
      <c r="BA141" s="29">
        <f t="shared" si="58"/>
        <v>0.4</v>
      </c>
      <c r="BB141" s="30"/>
      <c r="BJ141" s="29">
        <f t="shared" si="59"/>
        <v>7.91</v>
      </c>
      <c r="BK141" s="29">
        <f t="shared" si="60"/>
        <v>8.2100000000000009</v>
      </c>
      <c r="BL141" s="29">
        <f t="shared" si="61"/>
        <v>8.73</v>
      </c>
      <c r="BM141" s="29">
        <f t="shared" si="62"/>
        <v>8.2899999999999991</v>
      </c>
      <c r="BN141" s="29">
        <f t="shared" si="63"/>
        <v>8.14</v>
      </c>
      <c r="BO141" s="29">
        <f t="shared" si="64"/>
        <v>7.73</v>
      </c>
      <c r="BP141" s="29">
        <f t="shared" si="65"/>
        <v>6.56</v>
      </c>
      <c r="BQ141" s="29">
        <f t="shared" si="66"/>
        <v>6.9</v>
      </c>
      <c r="BR141" s="30"/>
      <c r="BZ141" s="29">
        <f t="shared" si="67"/>
        <v>-0.06</v>
      </c>
      <c r="CA141" s="29">
        <f t="shared" si="68"/>
        <v>-0.04</v>
      </c>
      <c r="CB141" s="29">
        <f t="shared" si="69"/>
        <v>-0.03</v>
      </c>
      <c r="CC141" s="29">
        <f t="shared" si="70"/>
        <v>-0.52</v>
      </c>
      <c r="CD141" s="29">
        <f t="shared" si="71"/>
        <v>0.02</v>
      </c>
      <c r="CE141" s="29">
        <f t="shared" si="72"/>
        <v>0.33</v>
      </c>
      <c r="CF141" s="29">
        <f t="shared" si="73"/>
        <v>-0.36</v>
      </c>
      <c r="CG141" s="29">
        <f t="shared" si="74"/>
        <v>0.4</v>
      </c>
      <c r="CH141" s="30"/>
      <c r="CP141" s="28">
        <f>IFERROR(IF($E141=1,RANK(BJ141,BJ:BJ,1)+COUNTIF(BJ$4:BJ141,BJ141)-1,"-"),"-")</f>
        <v>46</v>
      </c>
      <c r="CQ141" s="28">
        <f>IFERROR(IF($E141=1,RANK(BK141,BK:BK,1)+COUNTIF(BK$4:BK141,BK141)-1,"-"),"-")</f>
        <v>20</v>
      </c>
      <c r="CR141" s="28">
        <f>IFERROR(IF($E141=1,RANK(BL141,BL:BL,1)+COUNTIF(BL$4:BL141,BL141)-1,"-"),"-")</f>
        <v>36</v>
      </c>
      <c r="CS141" s="28">
        <f>IFERROR(IF($E141=1,RANK(BM141,BM:BM,1)+COUNTIF(BM$4:BM141,BM141)-1,"-"),"-")</f>
        <v>44</v>
      </c>
      <c r="CT141" s="28">
        <f>IFERROR(IF($E141=1,RANK(BN141,BN:BN,1)+COUNTIF(BN$4:BN141,BN141)-1,"-"),"-")</f>
        <v>56</v>
      </c>
      <c r="CU141" s="28">
        <f>IFERROR(IF($E141=1,RANK(BO141,BO:BO,1)+COUNTIF(BO$4:BO141,BO141)-1,"-"),"-")</f>
        <v>66</v>
      </c>
      <c r="CV141" s="28">
        <f>IFERROR(IF($E141=1,RANK(BP141,BP:BP,1)+COUNTIF(BP$4:BP141,BP141)-1,"-"),"-")</f>
        <v>47</v>
      </c>
      <c r="CW141" s="28">
        <f>IFERROR(IF($E141=1,RANK(BQ141,BQ:BQ,1)+COUNTIF(BQ$4:BQ141,BQ141)-1,"-"),"-")</f>
        <v>29</v>
      </c>
      <c r="CX141" s="30"/>
      <c r="DF141" s="28">
        <f>IFERROR(IF($E141=1,RANK(BZ141,BZ:BZ,1)+COUNTIF(BZ$3:BZ140,BZ141),"-"),"-")</f>
        <v>33</v>
      </c>
      <c r="DG141" s="28">
        <f>IFERROR(IF($E141=1,RANK(CA141,CA:CA,1)+COUNTIF(CA$3:CA140,CA141),"-"),"-")</f>
        <v>27</v>
      </c>
      <c r="DH141" s="28">
        <f>IFERROR(IF($E141=1,RANK(CB141,CB:CB,1)+COUNTIF(CB$3:CB140,CB141),"-"),"-")</f>
        <v>36</v>
      </c>
      <c r="DI141" s="28">
        <f>IFERROR(IF($E141=1,RANK(CC141,CC:CC,1)+COUNTIF(CC$3:CC140,CC141),"-"),"-")</f>
        <v>1</v>
      </c>
      <c r="DJ141" s="28">
        <f>IFERROR(IF($E141=1,RANK(CD141,CD:CD,1)+COUNTIF(CD$3:CD140,CD141),"-"),"-")</f>
        <v>36</v>
      </c>
      <c r="DK141" s="28">
        <f>IFERROR(IF($E141=1,RANK(CE141,CE:CE,1)+COUNTIF(CE$3:CE140,CE141),"-"),"-")</f>
        <v>75</v>
      </c>
      <c r="DL141" s="28">
        <f>IFERROR(IF($E141=1,RANK(CF141,CF:CF,1)+COUNTIF(CF$3:CF140,CF141),"-"),"-")</f>
        <v>12</v>
      </c>
      <c r="DM141" s="28">
        <f>IFERROR(IF($E141=1,RANK(CG141,CG:CG,1)+COUNTIF(CG$3:CG140,CG141),"-"),"-")</f>
        <v>75</v>
      </c>
      <c r="DN141" s="6"/>
      <c r="DO141" s="28" t="str">
        <f>IFERROR(IF($E141=1,RANK(CI141,CI:CI,1)+COUNTIF(CI$4:CI141,CI141)-1,"-"),"-")</f>
        <v>-</v>
      </c>
      <c r="DP141" s="28" t="str">
        <f>IFERROR(IF($E141=1,RANK(CJ141,CJ:CJ,1)+COUNTIF(CJ$4:CJ141,CJ141)-1,"-"),"-")</f>
        <v>-</v>
      </c>
      <c r="DQ141" s="28" t="str">
        <f>IFERROR(IF($E141=1,RANK(CK141,CK:CK,1)+COUNTIF(CK$4:CK141,CK141)-1,"-"),"-")</f>
        <v>-</v>
      </c>
      <c r="DR141" s="28" t="str">
        <f>IFERROR(IF($E141=1,RANK(CL141,CL:CL,1)+COUNTIF(CL$4:CL141,CL141)-1,"-"),"-")</f>
        <v>-</v>
      </c>
      <c r="DS141" s="28" t="str">
        <f>IFERROR(IF($E141=1,RANK(CM141,CM:CM,1)+COUNTIF(CM$4:CM141,CM141)-1,"-"),"-")</f>
        <v>-</v>
      </c>
      <c r="DT141" s="28" t="str">
        <f>IFERROR(IF($E141=1,RANK(CN141,CN:CN,1)+COUNTIF(CN$4:CN141,CN141)-1,"-"),"-")</f>
        <v>-</v>
      </c>
    </row>
    <row r="142" spans="1:124" x14ac:dyDescent="0.35">
      <c r="A142" s="9">
        <f t="shared" si="43"/>
        <v>1</v>
      </c>
      <c r="B142" s="9">
        <f t="shared" si="44"/>
        <v>1</v>
      </c>
      <c r="C142" s="9">
        <f t="shared" si="48"/>
        <v>1</v>
      </c>
      <c r="D142" s="9">
        <f t="shared" si="49"/>
        <v>1</v>
      </c>
      <c r="E142" s="9">
        <f t="shared" si="50"/>
        <v>1</v>
      </c>
      <c r="F142" s="68" t="s">
        <v>57</v>
      </c>
      <c r="G142" s="68" t="s">
        <v>71</v>
      </c>
      <c r="H142" s="7">
        <v>1</v>
      </c>
      <c r="I142" s="4" t="s">
        <v>78</v>
      </c>
      <c r="J142" s="4">
        <v>683003</v>
      </c>
      <c r="K142" s="66" t="s">
        <v>231</v>
      </c>
      <c r="L142" s="66" t="s">
        <v>46</v>
      </c>
      <c r="M142" s="4" t="s">
        <v>47</v>
      </c>
      <c r="N142" s="65">
        <v>7.44</v>
      </c>
      <c r="O142" s="54">
        <v>8.35</v>
      </c>
      <c r="P142" s="54">
        <v>8.6999999999999993</v>
      </c>
      <c r="Q142" s="54">
        <v>8.08</v>
      </c>
      <c r="R142" s="65">
        <v>7.64</v>
      </c>
      <c r="S142" s="65">
        <v>6.67</v>
      </c>
      <c r="T142" s="14">
        <v>5.91</v>
      </c>
      <c r="U142" s="50">
        <v>6.52</v>
      </c>
      <c r="AD142" s="65">
        <v>6.91</v>
      </c>
      <c r="AE142" s="65">
        <v>7.59</v>
      </c>
      <c r="AF142" s="65">
        <v>7.96</v>
      </c>
      <c r="AG142" s="65">
        <v>7.56</v>
      </c>
      <c r="AH142" s="65">
        <v>7.33</v>
      </c>
      <c r="AI142" s="56">
        <v>5.53</v>
      </c>
      <c r="AJ142" s="14">
        <v>5.46</v>
      </c>
      <c r="AK142" s="50">
        <v>6.34</v>
      </c>
      <c r="AT142" s="29">
        <f t="shared" si="51"/>
        <v>0.53</v>
      </c>
      <c r="AU142" s="29">
        <f t="shared" si="52"/>
        <v>0.76</v>
      </c>
      <c r="AV142" s="29">
        <f t="shared" si="53"/>
        <v>0.74</v>
      </c>
      <c r="AW142" s="29">
        <f t="shared" si="54"/>
        <v>0.52</v>
      </c>
      <c r="AX142" s="29">
        <f t="shared" si="55"/>
        <v>0.31</v>
      </c>
      <c r="AY142" s="29">
        <f t="shared" si="56"/>
        <v>1.1399999999999999</v>
      </c>
      <c r="AZ142" s="29">
        <f t="shared" si="57"/>
        <v>0.45</v>
      </c>
      <c r="BA142" s="29">
        <f t="shared" si="58"/>
        <v>0.18</v>
      </c>
      <c r="BB142" s="30"/>
      <c r="BJ142" s="29">
        <f t="shared" si="59"/>
        <v>7.44</v>
      </c>
      <c r="BK142" s="29">
        <f t="shared" si="60"/>
        <v>8.35</v>
      </c>
      <c r="BL142" s="29">
        <f t="shared" si="61"/>
        <v>8.6999999999999993</v>
      </c>
      <c r="BM142" s="29">
        <f t="shared" si="62"/>
        <v>8.08</v>
      </c>
      <c r="BN142" s="29">
        <f t="shared" si="63"/>
        <v>7.64</v>
      </c>
      <c r="BO142" s="29">
        <f t="shared" si="64"/>
        <v>6.67</v>
      </c>
      <c r="BP142" s="29">
        <f t="shared" si="65"/>
        <v>5.91</v>
      </c>
      <c r="BQ142" s="29">
        <f t="shared" si="66"/>
        <v>6.52</v>
      </c>
      <c r="BR142" s="30"/>
      <c r="BZ142" s="29">
        <f t="shared" si="67"/>
        <v>0.53</v>
      </c>
      <c r="CA142" s="29">
        <f t="shared" si="68"/>
        <v>0.76</v>
      </c>
      <c r="CB142" s="29">
        <f t="shared" si="69"/>
        <v>0.74</v>
      </c>
      <c r="CC142" s="29">
        <f t="shared" si="70"/>
        <v>0.52</v>
      </c>
      <c r="CD142" s="29">
        <f t="shared" si="71"/>
        <v>0.31</v>
      </c>
      <c r="CE142" s="29">
        <f t="shared" si="72"/>
        <v>1.1399999999999999</v>
      </c>
      <c r="CF142" s="29">
        <f t="shared" si="73"/>
        <v>0.45</v>
      </c>
      <c r="CG142" s="29">
        <f t="shared" si="74"/>
        <v>0.18</v>
      </c>
      <c r="CH142" s="30"/>
      <c r="CP142" s="28">
        <f>IFERROR(IF($E142=1,RANK(BJ142,BJ:BJ,1)+COUNTIF(BJ$4:BJ142,BJ142)-1,"-"),"-")</f>
        <v>15</v>
      </c>
      <c r="CQ142" s="28">
        <f>IFERROR(IF($E142=1,RANK(BK142,BK:BK,1)+COUNTIF(BK$4:BK142,BK142)-1,"-"),"-")</f>
        <v>35</v>
      </c>
      <c r="CR142" s="28">
        <f>IFERROR(IF($E142=1,RANK(BL142,BL:BL,1)+COUNTIF(BL$4:BL142,BL142)-1,"-"),"-")</f>
        <v>33</v>
      </c>
      <c r="CS142" s="28">
        <f>IFERROR(IF($E142=1,RANK(BM142,BM:BM,1)+COUNTIF(BM$4:BM142,BM142)-1,"-"),"-")</f>
        <v>27</v>
      </c>
      <c r="CT142" s="28">
        <f>IFERROR(IF($E142=1,RANK(BN142,BN:BN,1)+COUNTIF(BN$4:BN142,BN142)-1,"-"),"-")</f>
        <v>22</v>
      </c>
      <c r="CU142" s="28">
        <f>IFERROR(IF($E142=1,RANK(BO142,BO:BO,1)+COUNTIF(BO$4:BO142,BO142)-1,"-"),"-")</f>
        <v>9</v>
      </c>
      <c r="CV142" s="28">
        <f>IFERROR(IF($E142=1,RANK(BP142,BP:BP,1)+COUNTIF(BP$4:BP142,BP142)-1,"-"),"-")</f>
        <v>13</v>
      </c>
      <c r="CW142" s="28">
        <f>IFERROR(IF($E142=1,RANK(BQ142,BQ:BQ,1)+COUNTIF(BQ$4:BQ142,BQ142)-1,"-"),"-")</f>
        <v>5</v>
      </c>
      <c r="CX142" s="30"/>
      <c r="DF142" s="28">
        <f>IFERROR(IF($E142=1,RANK(BZ142,BZ:BZ,1)+COUNTIF(BZ$3:BZ141,BZ142),"-"),"-")</f>
        <v>96</v>
      </c>
      <c r="DG142" s="28">
        <f>IFERROR(IF($E142=1,RANK(CA142,CA:CA,1)+COUNTIF(CA$3:CA141,CA142),"-"),"-")</f>
        <v>98</v>
      </c>
      <c r="DH142" s="28">
        <f>IFERROR(IF($E142=1,RANK(CB142,CB:CB,1)+COUNTIF(CB$3:CB141,CB142),"-"),"-")</f>
        <v>96</v>
      </c>
      <c r="DI142" s="28">
        <f>IFERROR(IF($E142=1,RANK(CC142,CC:CC,1)+COUNTIF(CC$3:CC141,CC142),"-"),"-")</f>
        <v>96</v>
      </c>
      <c r="DJ142" s="28">
        <f>IFERROR(IF($E142=1,RANK(CD142,CD:CD,1)+COUNTIF(CD$3:CD141,CD142),"-"),"-")</f>
        <v>72</v>
      </c>
      <c r="DK142" s="28">
        <f>IFERROR(IF($E142=1,RANK(CE142,CE:CE,1)+COUNTIF(CE$3:CE141,CE142),"-"),"-")</f>
        <v>99</v>
      </c>
      <c r="DL142" s="28">
        <f>IFERROR(IF($E142=1,RANK(CF142,CF:CF,1)+COUNTIF(CF$3:CF141,CF142),"-"),"-")</f>
        <v>86</v>
      </c>
      <c r="DM142" s="28">
        <f>IFERROR(IF($E142=1,RANK(CG142,CG:CG,1)+COUNTIF(CG$3:CG141,CG142),"-"),"-")</f>
        <v>51</v>
      </c>
      <c r="DN142" s="6"/>
      <c r="DO142" s="28" t="str">
        <f>IFERROR(IF($E142=1,RANK(CI142,CI:CI,1)+COUNTIF(CI$4:CI142,CI142)-1,"-"),"-")</f>
        <v>-</v>
      </c>
      <c r="DP142" s="28" t="str">
        <f>IFERROR(IF($E142=1,RANK(CJ142,CJ:CJ,1)+COUNTIF(CJ$4:CJ142,CJ142)-1,"-"),"-")</f>
        <v>-</v>
      </c>
      <c r="DQ142" s="28" t="str">
        <f>IFERROR(IF($E142=1,RANK(CK142,CK:CK,1)+COUNTIF(CK$4:CK142,CK142)-1,"-"),"-")</f>
        <v>-</v>
      </c>
      <c r="DR142" s="28" t="str">
        <f>IFERROR(IF($E142=1,RANK(CL142,CL:CL,1)+COUNTIF(CL$4:CL142,CL142)-1,"-"),"-")</f>
        <v>-</v>
      </c>
      <c r="DS142" s="28" t="str">
        <f>IFERROR(IF($E142=1,RANK(CM142,CM:CM,1)+COUNTIF(CM$4:CM142,CM142)-1,"-"),"-")</f>
        <v>-</v>
      </c>
      <c r="DT142" s="28" t="str">
        <f>IFERROR(IF($E142=1,RANK(CN142,CN:CN,1)+COUNTIF(CN$4:CN142,CN142)-1,"-"),"-")</f>
        <v>-</v>
      </c>
    </row>
    <row r="143" spans="1:124" x14ac:dyDescent="0.35">
      <c r="A143" s="9">
        <f t="shared" si="43"/>
        <v>1</v>
      </c>
      <c r="B143" s="9">
        <f t="shared" si="44"/>
        <v>1</v>
      </c>
      <c r="C143" s="9" t="str">
        <f t="shared" si="48"/>
        <v/>
      </c>
      <c r="D143" s="9">
        <f t="shared" si="49"/>
        <v>1</v>
      </c>
      <c r="E143" s="9">
        <f t="shared" si="50"/>
        <v>0</v>
      </c>
      <c r="F143" s="68" t="s">
        <v>61</v>
      </c>
      <c r="G143" s="68" t="s">
        <v>81</v>
      </c>
      <c r="H143" s="7" t="s">
        <v>82</v>
      </c>
      <c r="I143" s="4" t="s">
        <v>78</v>
      </c>
      <c r="J143" s="4">
        <v>486019</v>
      </c>
      <c r="K143" s="66" t="s">
        <v>232</v>
      </c>
      <c r="L143" s="66" t="s">
        <v>46</v>
      </c>
      <c r="M143" s="4" t="s">
        <v>47</v>
      </c>
      <c r="N143" s="65">
        <v>7.86</v>
      </c>
      <c r="O143" s="54">
        <v>8.76</v>
      </c>
      <c r="P143" s="54">
        <v>8.9499999999999993</v>
      </c>
      <c r="Q143" s="54">
        <v>8.35</v>
      </c>
      <c r="R143" s="65">
        <v>7.98</v>
      </c>
      <c r="S143" s="65">
        <v>7.46</v>
      </c>
      <c r="T143" s="50">
        <v>6.08</v>
      </c>
      <c r="U143" s="50">
        <v>7.42</v>
      </c>
      <c r="AD143" s="70">
        <v>7.91</v>
      </c>
      <c r="AE143" s="70">
        <v>8.73</v>
      </c>
      <c r="AF143" s="70">
        <v>8.73</v>
      </c>
      <c r="AG143" s="70">
        <v>8.4</v>
      </c>
      <c r="AH143" s="65">
        <v>7.99</v>
      </c>
      <c r="AI143" s="65">
        <v>7.59</v>
      </c>
      <c r="AJ143" s="50">
        <v>6.28</v>
      </c>
      <c r="AK143" s="50">
        <v>7.51</v>
      </c>
      <c r="AT143" s="29">
        <f t="shared" si="51"/>
        <v>-0.05</v>
      </c>
      <c r="AU143" s="29">
        <f t="shared" si="52"/>
        <v>0.03</v>
      </c>
      <c r="AV143" s="29">
        <f t="shared" si="53"/>
        <v>0.22</v>
      </c>
      <c r="AW143" s="29">
        <f t="shared" si="54"/>
        <v>-0.05</v>
      </c>
      <c r="AX143" s="29">
        <f t="shared" si="55"/>
        <v>-0.01</v>
      </c>
      <c r="AY143" s="29">
        <f t="shared" si="56"/>
        <v>-0.13</v>
      </c>
      <c r="AZ143" s="29">
        <f t="shared" si="57"/>
        <v>-0.2</v>
      </c>
      <c r="BA143" s="29">
        <f t="shared" si="58"/>
        <v>-0.09</v>
      </c>
      <c r="BB143" s="30"/>
      <c r="BJ143" s="29" t="str">
        <f t="shared" si="59"/>
        <v>-</v>
      </c>
      <c r="BK143" s="29" t="str">
        <f t="shared" si="60"/>
        <v>-</v>
      </c>
      <c r="BL143" s="29" t="str">
        <f t="shared" si="61"/>
        <v>-</v>
      </c>
      <c r="BM143" s="29" t="str">
        <f t="shared" si="62"/>
        <v>-</v>
      </c>
      <c r="BN143" s="29" t="str">
        <f t="shared" si="63"/>
        <v>-</v>
      </c>
      <c r="BO143" s="29" t="str">
        <f t="shared" si="64"/>
        <v>-</v>
      </c>
      <c r="BP143" s="29" t="str">
        <f t="shared" si="65"/>
        <v>-</v>
      </c>
      <c r="BQ143" s="29" t="str">
        <f t="shared" si="66"/>
        <v>-</v>
      </c>
      <c r="BR143" s="30"/>
      <c r="BZ143" s="29" t="str">
        <f t="shared" si="67"/>
        <v>-</v>
      </c>
      <c r="CA143" s="29" t="str">
        <f t="shared" si="68"/>
        <v>-</v>
      </c>
      <c r="CB143" s="29" t="str">
        <f t="shared" si="69"/>
        <v>-</v>
      </c>
      <c r="CC143" s="29" t="str">
        <f t="shared" si="70"/>
        <v>-</v>
      </c>
      <c r="CD143" s="29" t="str">
        <f t="shared" si="71"/>
        <v>-</v>
      </c>
      <c r="CE143" s="29" t="str">
        <f t="shared" si="72"/>
        <v>-</v>
      </c>
      <c r="CF143" s="29" t="str">
        <f t="shared" si="73"/>
        <v>-</v>
      </c>
      <c r="CG143" s="29" t="str">
        <f t="shared" si="74"/>
        <v>-</v>
      </c>
      <c r="CH143" s="30"/>
      <c r="CP143" s="28" t="str">
        <f>IFERROR(IF($E143=1,RANK(BJ143,BJ:BJ,1)+COUNTIF(BJ$4:BJ143,BJ143)-1,"-"),"-")</f>
        <v>-</v>
      </c>
      <c r="CQ143" s="28" t="str">
        <f>IFERROR(IF($E143=1,RANK(BK143,BK:BK,1)+COUNTIF(BK$4:BK143,BK143)-1,"-"),"-")</f>
        <v>-</v>
      </c>
      <c r="CR143" s="28" t="str">
        <f>IFERROR(IF($E143=1,RANK(BL143,BL:BL,1)+COUNTIF(BL$4:BL143,BL143)-1,"-"),"-")</f>
        <v>-</v>
      </c>
      <c r="CS143" s="28" t="str">
        <f>IFERROR(IF($E143=1,RANK(BM143,BM:BM,1)+COUNTIF(BM$4:BM143,BM143)-1,"-"),"-")</f>
        <v>-</v>
      </c>
      <c r="CT143" s="28" t="str">
        <f>IFERROR(IF($E143=1,RANK(BN143,BN:BN,1)+COUNTIF(BN$4:BN143,BN143)-1,"-"),"-")</f>
        <v>-</v>
      </c>
      <c r="CU143" s="28" t="str">
        <f>IFERROR(IF($E143=1,RANK(BO143,BO:BO,1)+COUNTIF(BO$4:BO143,BO143)-1,"-"),"-")</f>
        <v>-</v>
      </c>
      <c r="CV143" s="28" t="str">
        <f>IFERROR(IF($E143=1,RANK(BP143,BP:BP,1)+COUNTIF(BP$4:BP143,BP143)-1,"-"),"-")</f>
        <v>-</v>
      </c>
      <c r="CW143" s="28" t="str">
        <f>IFERROR(IF($E143=1,RANK(BQ143,BQ:BQ,1)+COUNTIF(BQ$4:BQ143,BQ143)-1,"-"),"-")</f>
        <v>-</v>
      </c>
      <c r="CX143" s="30"/>
      <c r="DF143" s="28" t="str">
        <f>IFERROR(IF($E143=1,RANK(BZ143,BZ:BZ,1)+COUNTIF(BZ$3:BZ142,BZ143),"-"),"-")</f>
        <v>-</v>
      </c>
      <c r="DG143" s="28" t="str">
        <f>IFERROR(IF($E143=1,RANK(CA143,CA:CA,1)+COUNTIF(CA$3:CA142,CA143),"-"),"-")</f>
        <v>-</v>
      </c>
      <c r="DH143" s="28" t="str">
        <f>IFERROR(IF($E143=1,RANK(CB143,CB:CB,1)+COUNTIF(CB$3:CB142,CB143),"-"),"-")</f>
        <v>-</v>
      </c>
      <c r="DI143" s="28" t="str">
        <f>IFERROR(IF($E143=1,RANK(CC143,CC:CC,1)+COUNTIF(CC$3:CC142,CC143),"-"),"-")</f>
        <v>-</v>
      </c>
      <c r="DJ143" s="28" t="str">
        <f>IFERROR(IF($E143=1,RANK(CD143,CD:CD,1)+COUNTIF(CD$3:CD142,CD143),"-"),"-")</f>
        <v>-</v>
      </c>
      <c r="DK143" s="28" t="str">
        <f>IFERROR(IF($E143=1,RANK(CE143,CE:CE,1)+COUNTIF(CE$3:CE142,CE143),"-"),"-")</f>
        <v>-</v>
      </c>
      <c r="DL143" s="28" t="str">
        <f>IFERROR(IF($E143=1,RANK(CF143,CF:CF,1)+COUNTIF(CF$3:CF142,CF143),"-"),"-")</f>
        <v>-</v>
      </c>
      <c r="DM143" s="28" t="str">
        <f>IFERROR(IF($E143=1,RANK(CG143,CG:CG,1)+COUNTIF(CG$3:CG142,CG143),"-"),"-")</f>
        <v>-</v>
      </c>
      <c r="DN143" s="6"/>
      <c r="DO143" s="28" t="str">
        <f>IFERROR(IF($E143=1,RANK(CI143,CI:CI,1)+COUNTIF(CI$4:CI143,CI143)-1,"-"),"-")</f>
        <v>-</v>
      </c>
      <c r="DP143" s="28" t="str">
        <f>IFERROR(IF($E143=1,RANK(CJ143,CJ:CJ,1)+COUNTIF(CJ$4:CJ143,CJ143)-1,"-"),"-")</f>
        <v>-</v>
      </c>
      <c r="DQ143" s="28" t="str">
        <f>IFERROR(IF($E143=1,RANK(CK143,CK:CK,1)+COUNTIF(CK$4:CK143,CK143)-1,"-"),"-")</f>
        <v>-</v>
      </c>
      <c r="DR143" s="28" t="str">
        <f>IFERROR(IF($E143=1,RANK(CL143,CL:CL,1)+COUNTIF(CL$4:CL143,CL143)-1,"-"),"-")</f>
        <v>-</v>
      </c>
      <c r="DS143" s="28" t="str">
        <f>IFERROR(IF($E143=1,RANK(CM143,CM:CM,1)+COUNTIF(CM$4:CM143,CM143)-1,"-"),"-")</f>
        <v>-</v>
      </c>
      <c r="DT143" s="28" t="str">
        <f>IFERROR(IF($E143=1,RANK(CN143,CN:CN,1)+COUNTIF(CN$4:CN143,CN143)-1,"-"),"-")</f>
        <v>-</v>
      </c>
    </row>
    <row r="144" spans="1:124" x14ac:dyDescent="0.35">
      <c r="A144" s="9">
        <f t="shared" si="43"/>
        <v>1</v>
      </c>
      <c r="B144" s="9">
        <f t="shared" si="44"/>
        <v>1</v>
      </c>
      <c r="C144" s="9">
        <f t="shared" si="48"/>
        <v>1</v>
      </c>
      <c r="D144" s="9">
        <f t="shared" si="49"/>
        <v>1</v>
      </c>
      <c r="E144" s="9">
        <f t="shared" si="50"/>
        <v>1</v>
      </c>
      <c r="F144" s="3" t="s">
        <v>61</v>
      </c>
      <c r="G144" s="3" t="s">
        <v>87</v>
      </c>
      <c r="H144" s="7">
        <v>1</v>
      </c>
      <c r="I144" s="4" t="s">
        <v>78</v>
      </c>
      <c r="J144" s="4">
        <v>576009</v>
      </c>
      <c r="K144" s="66" t="s">
        <v>233</v>
      </c>
      <c r="L144" s="66" t="s">
        <v>46</v>
      </c>
      <c r="M144" s="4" t="s">
        <v>47</v>
      </c>
      <c r="N144" s="65">
        <v>7.83</v>
      </c>
      <c r="O144" s="54">
        <v>8.32</v>
      </c>
      <c r="P144" s="54">
        <v>8.75</v>
      </c>
      <c r="Q144" s="54">
        <v>8.76</v>
      </c>
      <c r="R144" s="54">
        <v>8.1300000000000008</v>
      </c>
      <c r="S144" s="65">
        <v>7.83</v>
      </c>
      <c r="T144" s="14">
        <v>5.73</v>
      </c>
      <c r="U144" s="50">
        <v>6.61</v>
      </c>
      <c r="AD144" s="65">
        <v>7.37</v>
      </c>
      <c r="AE144" s="65">
        <v>7.9</v>
      </c>
      <c r="AF144" s="70">
        <v>8.3800000000000008</v>
      </c>
      <c r="AG144" s="70">
        <v>8.2899999999999991</v>
      </c>
      <c r="AH144" s="65">
        <v>7.59</v>
      </c>
      <c r="AI144" s="65">
        <v>7.07</v>
      </c>
      <c r="AJ144" s="14">
        <v>5.47</v>
      </c>
      <c r="AK144" s="50">
        <v>6.13</v>
      </c>
      <c r="AT144" s="29">
        <f t="shared" si="51"/>
        <v>0.46</v>
      </c>
      <c r="AU144" s="29">
        <f t="shared" si="52"/>
        <v>0.42</v>
      </c>
      <c r="AV144" s="29">
        <f t="shared" si="53"/>
        <v>0.37</v>
      </c>
      <c r="AW144" s="29">
        <f t="shared" si="54"/>
        <v>0.47</v>
      </c>
      <c r="AX144" s="29">
        <f t="shared" si="55"/>
        <v>0.54</v>
      </c>
      <c r="AY144" s="29">
        <f t="shared" si="56"/>
        <v>0.76</v>
      </c>
      <c r="AZ144" s="29">
        <f t="shared" si="57"/>
        <v>0.26</v>
      </c>
      <c r="BA144" s="29">
        <f t="shared" si="58"/>
        <v>0.48</v>
      </c>
      <c r="BB144" s="30"/>
      <c r="BJ144" s="29">
        <f t="shared" si="59"/>
        <v>7.83</v>
      </c>
      <c r="BK144" s="29">
        <f t="shared" si="60"/>
        <v>8.32</v>
      </c>
      <c r="BL144" s="29">
        <f t="shared" si="61"/>
        <v>8.75</v>
      </c>
      <c r="BM144" s="29">
        <f t="shared" si="62"/>
        <v>8.76</v>
      </c>
      <c r="BN144" s="29">
        <f t="shared" si="63"/>
        <v>8.1300000000000008</v>
      </c>
      <c r="BO144" s="29">
        <f t="shared" si="64"/>
        <v>7.83</v>
      </c>
      <c r="BP144" s="29">
        <f t="shared" si="65"/>
        <v>5.73</v>
      </c>
      <c r="BQ144" s="29">
        <f t="shared" si="66"/>
        <v>6.61</v>
      </c>
      <c r="BR144" s="30"/>
      <c r="BZ144" s="29">
        <f t="shared" si="67"/>
        <v>0.46</v>
      </c>
      <c r="CA144" s="29">
        <f t="shared" si="68"/>
        <v>0.42</v>
      </c>
      <c r="CB144" s="29">
        <f t="shared" si="69"/>
        <v>0.37</v>
      </c>
      <c r="CC144" s="29">
        <f t="shared" si="70"/>
        <v>0.47</v>
      </c>
      <c r="CD144" s="29">
        <f t="shared" si="71"/>
        <v>0.54</v>
      </c>
      <c r="CE144" s="29">
        <f t="shared" si="72"/>
        <v>0.76</v>
      </c>
      <c r="CF144" s="29">
        <f t="shared" si="73"/>
        <v>0.26</v>
      </c>
      <c r="CG144" s="29">
        <f t="shared" si="74"/>
        <v>0.48</v>
      </c>
      <c r="CH144" s="30"/>
      <c r="CP144" s="28">
        <f>IFERROR(IF($E144=1,RANK(BJ144,BJ:BJ,1)+COUNTIF(BJ$4:BJ144,BJ144)-1,"-"),"-")</f>
        <v>41</v>
      </c>
      <c r="CQ144" s="28">
        <f>IFERROR(IF($E144=1,RANK(BK144,BK:BK,1)+COUNTIF(BK$4:BK144,BK144)-1,"-"),"-")</f>
        <v>33</v>
      </c>
      <c r="CR144" s="28">
        <f>IFERROR(IF($E144=1,RANK(BL144,BL:BL,1)+COUNTIF(BL$4:BL144,BL144)-1,"-"),"-")</f>
        <v>40</v>
      </c>
      <c r="CS144" s="28">
        <f>IFERROR(IF($E144=1,RANK(BM144,BM:BM,1)+COUNTIF(BM$4:BM144,BM144)-1,"-"),"-")</f>
        <v>81</v>
      </c>
      <c r="CT144" s="28">
        <f>IFERROR(IF($E144=1,RANK(BN144,BN:BN,1)+COUNTIF(BN$4:BN144,BN144)-1,"-"),"-")</f>
        <v>54</v>
      </c>
      <c r="CU144" s="28">
        <f>IFERROR(IF($E144=1,RANK(BO144,BO:BO,1)+COUNTIF(BO$4:BO144,BO144)-1,"-"),"-")</f>
        <v>78</v>
      </c>
      <c r="CV144" s="28">
        <f>IFERROR(IF($E144=1,RANK(BP144,BP:BP,1)+COUNTIF(BP$4:BP144,BP144)-1,"-"),"-")</f>
        <v>9</v>
      </c>
      <c r="CW144" s="28">
        <f>IFERROR(IF($E144=1,RANK(BQ144,BQ:BQ,1)+COUNTIF(BQ$4:BQ144,BQ144)-1,"-"),"-")</f>
        <v>7</v>
      </c>
      <c r="CX144" s="30"/>
      <c r="DF144" s="28">
        <f>IFERROR(IF($E144=1,RANK(BZ144,BZ:BZ,1)+COUNTIF(BZ$3:BZ143,BZ144),"-"),"-")</f>
        <v>93</v>
      </c>
      <c r="DG144" s="28">
        <f>IFERROR(IF($E144=1,RANK(CA144,CA:CA,1)+COUNTIF(CA$3:CA143,CA144),"-"),"-")</f>
        <v>89</v>
      </c>
      <c r="DH144" s="28">
        <f>IFERROR(IF($E144=1,RANK(CB144,CB:CB,1)+COUNTIF(CB$3:CB143,CB144),"-"),"-")</f>
        <v>84</v>
      </c>
      <c r="DI144" s="28">
        <f>IFERROR(IF($E144=1,RANK(CC144,CC:CC,1)+COUNTIF(CC$3:CC143,CC144),"-"),"-")</f>
        <v>95</v>
      </c>
      <c r="DJ144" s="28">
        <f>IFERROR(IF($E144=1,RANK(CD144,CD:CD,1)+COUNTIF(CD$3:CD143,CD144),"-"),"-")</f>
        <v>93</v>
      </c>
      <c r="DK144" s="28">
        <f>IFERROR(IF($E144=1,RANK(CE144,CE:CE,1)+COUNTIF(CE$3:CE143,CE144),"-"),"-")</f>
        <v>93</v>
      </c>
      <c r="DL144" s="28">
        <f>IFERROR(IF($E144=1,RANK(CF144,CF:CF,1)+COUNTIF(CF$3:CF143,CF144),"-"),"-")</f>
        <v>66</v>
      </c>
      <c r="DM144" s="28">
        <f>IFERROR(IF($E144=1,RANK(CG144,CG:CG,1)+COUNTIF(CG$3:CG143,CG144),"-"),"-")</f>
        <v>81</v>
      </c>
      <c r="DN144" s="6"/>
      <c r="DO144" s="28" t="str">
        <f>IFERROR(IF($E144=1,RANK(CI144,CI:CI,1)+COUNTIF(CI$4:CI144,CI144)-1,"-"),"-")</f>
        <v>-</v>
      </c>
      <c r="DP144" s="28" t="str">
        <f>IFERROR(IF($E144=1,RANK(CJ144,CJ:CJ,1)+COUNTIF(CJ$4:CJ144,CJ144)-1,"-"),"-")</f>
        <v>-</v>
      </c>
      <c r="DQ144" s="28" t="str">
        <f>IFERROR(IF($E144=1,RANK(CK144,CK:CK,1)+COUNTIF(CK$4:CK144,CK144)-1,"-"),"-")</f>
        <v>-</v>
      </c>
      <c r="DR144" s="28" t="str">
        <f>IFERROR(IF($E144=1,RANK(CL144,CL:CL,1)+COUNTIF(CL$4:CL144,CL144)-1,"-"),"-")</f>
        <v>-</v>
      </c>
      <c r="DS144" s="28" t="str">
        <f>IFERROR(IF($E144=1,RANK(CM144,CM:CM,1)+COUNTIF(CM$4:CM144,CM144)-1,"-"),"-")</f>
        <v>-</v>
      </c>
      <c r="DT144" s="28" t="str">
        <f>IFERROR(IF($E144=1,RANK(CN144,CN:CN,1)+COUNTIF(CN$4:CN144,CN144)-1,"-"),"-")</f>
        <v>-</v>
      </c>
    </row>
  </sheetData>
  <autoFilter ref="A3:DT144" xr:uid="{00000000-0009-0000-0000-000000000000}"/>
  <mergeCells count="8">
    <mergeCell ref="DF1:DM1"/>
    <mergeCell ref="DO1:DT1"/>
    <mergeCell ref="N1:U1"/>
    <mergeCell ref="AD1:AK1"/>
    <mergeCell ref="AT1:AY1"/>
    <mergeCell ref="BJ1:BQ1"/>
    <mergeCell ref="BZ1:CG1"/>
    <mergeCell ref="CP1:C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V158"/>
  <sheetViews>
    <sheetView showGridLines="0" tabSelected="1" zoomScale="75" zoomScaleNormal="75" workbookViewId="0">
      <pane xSplit="2" ySplit="6" topLeftCell="F7" activePane="bottomRight" state="frozen"/>
      <selection pane="topRight" activeCell="I1" sqref="I1"/>
      <selection pane="bottomLeft" activeCell="A5" sqref="A5"/>
      <selection pane="bottomRight" activeCell="W22" sqref="W22"/>
    </sheetView>
  </sheetViews>
  <sheetFormatPr baseColWidth="10" defaultColWidth="11.453125" defaultRowHeight="12.5" outlineLevelRow="1" x14ac:dyDescent="0.25"/>
  <cols>
    <col min="1" max="1" width="11.453125" style="86"/>
    <col min="2" max="2" width="38.7265625" style="87" customWidth="1"/>
    <col min="3" max="22" width="9" style="86" customWidth="1"/>
    <col min="23" max="16384" width="11.453125" style="86"/>
  </cols>
  <sheetData>
    <row r="2" spans="2:22" x14ac:dyDescent="0.25">
      <c r="B2" s="85" t="s">
        <v>234</v>
      </c>
    </row>
    <row r="3" spans="2:22" ht="54.75" customHeight="1" x14ac:dyDescent="0.25">
      <c r="C3" s="157" t="s">
        <v>235</v>
      </c>
      <c r="D3" s="157"/>
      <c r="E3" s="157" t="s">
        <v>236</v>
      </c>
      <c r="F3" s="157"/>
      <c r="G3" s="157"/>
      <c r="H3" s="157"/>
      <c r="I3" s="157" t="s">
        <v>237</v>
      </c>
      <c r="J3" s="157"/>
      <c r="K3" s="157" t="s">
        <v>238</v>
      </c>
      <c r="L3" s="157"/>
      <c r="M3" s="157"/>
      <c r="N3" s="157"/>
      <c r="O3" s="157" t="s">
        <v>239</v>
      </c>
      <c r="P3" s="157"/>
      <c r="Q3" s="157" t="s">
        <v>240</v>
      </c>
      <c r="R3" s="157"/>
      <c r="S3" s="157" t="s">
        <v>241</v>
      </c>
      <c r="T3" s="157"/>
      <c r="U3" s="157" t="s">
        <v>242</v>
      </c>
      <c r="V3" s="157"/>
    </row>
    <row r="4" spans="2:22" ht="75.75" customHeight="1" x14ac:dyDescent="0.25">
      <c r="C4" s="164" t="s">
        <v>243</v>
      </c>
      <c r="D4" s="164"/>
      <c r="E4" s="165" t="s">
        <v>244</v>
      </c>
      <c r="F4" s="165"/>
      <c r="G4" s="165" t="s">
        <v>245</v>
      </c>
      <c r="H4" s="165"/>
      <c r="I4" s="166" t="s">
        <v>246</v>
      </c>
      <c r="J4" s="166"/>
      <c r="K4" s="162" t="s">
        <v>247</v>
      </c>
      <c r="L4" s="162"/>
      <c r="M4" s="162" t="s">
        <v>248</v>
      </c>
      <c r="N4" s="163"/>
      <c r="O4" s="158" t="s">
        <v>249</v>
      </c>
      <c r="P4" s="158"/>
      <c r="Q4" s="159" t="s">
        <v>250</v>
      </c>
      <c r="R4" s="159"/>
      <c r="S4" s="160" t="s">
        <v>251</v>
      </c>
      <c r="T4" s="160"/>
      <c r="U4" s="161" t="s">
        <v>252</v>
      </c>
      <c r="V4" s="161"/>
    </row>
    <row r="5" spans="2:22" ht="18" customHeight="1" x14ac:dyDescent="0.25"/>
    <row r="6" spans="2:22" s="22" customFormat="1" ht="40.5" customHeight="1" x14ac:dyDescent="0.35">
      <c r="B6" s="93"/>
      <c r="C6" s="88" t="s">
        <v>253</v>
      </c>
      <c r="D6" s="89" t="s">
        <v>254</v>
      </c>
      <c r="E6" s="88" t="s">
        <v>253</v>
      </c>
      <c r="F6" s="89" t="s">
        <v>254</v>
      </c>
      <c r="G6" s="90" t="s">
        <v>253</v>
      </c>
      <c r="H6" s="91" t="s">
        <v>254</v>
      </c>
      <c r="I6" s="89" t="s">
        <v>253</v>
      </c>
      <c r="J6" s="89" t="s">
        <v>254</v>
      </c>
      <c r="K6" s="88" t="s">
        <v>253</v>
      </c>
      <c r="L6" s="89" t="s">
        <v>254</v>
      </c>
      <c r="M6" s="90" t="s">
        <v>253</v>
      </c>
      <c r="N6" s="91" t="s">
        <v>254</v>
      </c>
      <c r="O6" s="89" t="s">
        <v>253</v>
      </c>
      <c r="P6" s="89" t="s">
        <v>254</v>
      </c>
      <c r="Q6" s="88" t="s">
        <v>253</v>
      </c>
      <c r="R6" s="91" t="s">
        <v>254</v>
      </c>
      <c r="S6" s="89" t="s">
        <v>253</v>
      </c>
      <c r="T6" s="89" t="s">
        <v>254</v>
      </c>
      <c r="U6" s="88" t="s">
        <v>253</v>
      </c>
      <c r="V6" s="91" t="s">
        <v>254</v>
      </c>
    </row>
    <row r="7" spans="2:22" ht="18" customHeight="1" x14ac:dyDescent="0.25"/>
    <row r="8" spans="2:22" s="22" customFormat="1" ht="26.25" customHeight="1" x14ac:dyDescent="0.35">
      <c r="B8" s="92" t="s">
        <v>255</v>
      </c>
      <c r="C8" s="121">
        <v>7.9</v>
      </c>
      <c r="D8" s="122">
        <v>7.89</v>
      </c>
      <c r="E8" s="167">
        <v>8.76</v>
      </c>
      <c r="F8" s="168">
        <v>8.83</v>
      </c>
      <c r="G8" s="124">
        <v>6.69</v>
      </c>
      <c r="H8" s="122">
        <v>6.6</v>
      </c>
      <c r="I8" s="121">
        <v>8.74</v>
      </c>
      <c r="J8" s="122">
        <v>8.7799999999999994</v>
      </c>
      <c r="K8" s="121">
        <v>8.5500000000000007</v>
      </c>
      <c r="L8" s="123">
        <v>8.5399999999999991</v>
      </c>
      <c r="M8" s="124">
        <v>8.39</v>
      </c>
      <c r="N8" s="122">
        <v>8.36</v>
      </c>
      <c r="O8" s="121">
        <v>7.99</v>
      </c>
      <c r="P8" s="122">
        <v>7.98</v>
      </c>
      <c r="Q8" s="121">
        <v>7.6</v>
      </c>
      <c r="R8" s="122">
        <v>7.52</v>
      </c>
      <c r="S8" s="121">
        <v>6.61</v>
      </c>
      <c r="T8" s="122">
        <v>6.61</v>
      </c>
      <c r="U8" s="121">
        <v>7.1</v>
      </c>
      <c r="V8" s="122">
        <v>7.23</v>
      </c>
    </row>
    <row r="9" spans="2:22" ht="18" customHeight="1" x14ac:dyDescent="0.25"/>
    <row r="10" spans="2:22" s="22" customFormat="1" outlineLevel="1" x14ac:dyDescent="0.35">
      <c r="B10" s="93" t="s">
        <v>256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</row>
    <row r="11" spans="2:22" outlineLevel="1" x14ac:dyDescent="0.25">
      <c r="B11" s="75" t="s">
        <v>45</v>
      </c>
      <c r="C11" s="94">
        <v>7.41</v>
      </c>
      <c r="D11" s="95">
        <v>7.42</v>
      </c>
      <c r="E11" s="96">
        <v>8.3249999999999993</v>
      </c>
      <c r="F11" s="97">
        <v>8.2249999999999996</v>
      </c>
      <c r="G11" s="119">
        <v>7.3</v>
      </c>
      <c r="H11" s="98">
        <v>6.22</v>
      </c>
      <c r="I11" s="94">
        <v>8.44</v>
      </c>
      <c r="J11" s="95">
        <v>8.5</v>
      </c>
      <c r="K11" s="94">
        <v>7.32</v>
      </c>
      <c r="L11" s="99">
        <v>7.92</v>
      </c>
      <c r="M11" s="100">
        <v>8.2100000000000009</v>
      </c>
      <c r="N11" s="99">
        <v>8.26</v>
      </c>
      <c r="O11" s="94">
        <v>7.84</v>
      </c>
      <c r="P11" s="95">
        <v>7.48</v>
      </c>
      <c r="Q11" s="94">
        <v>7.18</v>
      </c>
      <c r="R11" s="95">
        <v>7.39</v>
      </c>
      <c r="S11" s="94">
        <v>5.89</v>
      </c>
      <c r="T11" s="95">
        <v>5.77</v>
      </c>
      <c r="U11" s="94">
        <v>6.46</v>
      </c>
      <c r="V11" s="95">
        <v>6.98</v>
      </c>
    </row>
    <row r="12" spans="2:22" outlineLevel="1" x14ac:dyDescent="0.25">
      <c r="B12" s="76" t="s">
        <v>257</v>
      </c>
      <c r="C12" s="101">
        <v>7.14</v>
      </c>
      <c r="D12" s="102">
        <v>7.08</v>
      </c>
      <c r="E12" s="103">
        <v>8.0350000000000001</v>
      </c>
      <c r="F12" s="104">
        <v>8.0249999999999986</v>
      </c>
      <c r="G12" s="116">
        <v>5.82</v>
      </c>
      <c r="H12" s="105">
        <v>6.13</v>
      </c>
      <c r="I12" s="101">
        <v>8.02</v>
      </c>
      <c r="J12" s="102">
        <v>8.09</v>
      </c>
      <c r="K12" s="101">
        <v>7.46</v>
      </c>
      <c r="L12" s="106">
        <v>7.41</v>
      </c>
      <c r="M12" s="107">
        <v>7.27</v>
      </c>
      <c r="N12" s="106">
        <v>7.19</v>
      </c>
      <c r="O12" s="101">
        <v>6.92</v>
      </c>
      <c r="P12" s="102">
        <v>7.02</v>
      </c>
      <c r="Q12" s="101">
        <v>7.05</v>
      </c>
      <c r="R12" s="102">
        <v>6.86</v>
      </c>
      <c r="S12" s="101">
        <v>6.52</v>
      </c>
      <c r="T12" s="102">
        <v>6.42</v>
      </c>
      <c r="U12" s="101">
        <v>6.66</v>
      </c>
      <c r="V12" s="102">
        <v>6.42</v>
      </c>
    </row>
    <row r="13" spans="2:22" outlineLevel="1" x14ac:dyDescent="0.25">
      <c r="B13" s="76" t="s">
        <v>258</v>
      </c>
      <c r="C13" s="101">
        <v>6.95</v>
      </c>
      <c r="D13" s="102">
        <v>7.02</v>
      </c>
      <c r="E13" s="103">
        <v>8.02</v>
      </c>
      <c r="F13" s="104">
        <v>8.0649999999999995</v>
      </c>
      <c r="G13" s="116">
        <v>6.12</v>
      </c>
      <c r="H13" s="105">
        <v>5.76</v>
      </c>
      <c r="I13" s="101">
        <v>7.98</v>
      </c>
      <c r="J13" s="102">
        <v>7.98</v>
      </c>
      <c r="K13" s="101">
        <v>7.39</v>
      </c>
      <c r="L13" s="106">
        <v>7.44</v>
      </c>
      <c r="M13" s="107">
        <v>7.87</v>
      </c>
      <c r="N13" s="106">
        <v>7.87</v>
      </c>
      <c r="O13" s="101">
        <v>7.03</v>
      </c>
      <c r="P13" s="102">
        <v>6.92</v>
      </c>
      <c r="Q13" s="101">
        <v>6.48</v>
      </c>
      <c r="R13" s="102">
        <v>6.52</v>
      </c>
      <c r="S13" s="101">
        <v>5.81</v>
      </c>
      <c r="T13" s="102">
        <v>6.07</v>
      </c>
      <c r="U13" s="101">
        <v>6.04</v>
      </c>
      <c r="V13" s="102">
        <v>6.81</v>
      </c>
    </row>
    <row r="14" spans="2:22" outlineLevel="1" x14ac:dyDescent="0.25">
      <c r="B14" s="76" t="s">
        <v>259</v>
      </c>
      <c r="C14" s="101">
        <v>7.22</v>
      </c>
      <c r="D14" s="102">
        <v>7.37</v>
      </c>
      <c r="E14" s="103">
        <v>7.875</v>
      </c>
      <c r="F14" s="104">
        <v>8.02</v>
      </c>
      <c r="G14" s="116">
        <v>6.23</v>
      </c>
      <c r="H14" s="105">
        <v>5.97</v>
      </c>
      <c r="I14" s="101">
        <v>7.89</v>
      </c>
      <c r="J14" s="102">
        <v>7.97</v>
      </c>
      <c r="K14" s="101">
        <v>7.67</v>
      </c>
      <c r="L14" s="106">
        <v>7.64</v>
      </c>
      <c r="M14" s="107">
        <v>7.6</v>
      </c>
      <c r="N14" s="106">
        <v>7.77</v>
      </c>
      <c r="O14" s="101">
        <v>7.19</v>
      </c>
      <c r="P14" s="102">
        <v>7.32</v>
      </c>
      <c r="Q14" s="101">
        <v>7.37</v>
      </c>
      <c r="R14" s="102">
        <v>7.46</v>
      </c>
      <c r="S14" s="101">
        <v>6.22</v>
      </c>
      <c r="T14" s="102">
        <v>6.59</v>
      </c>
      <c r="U14" s="101">
        <v>6.37</v>
      </c>
      <c r="V14" s="102">
        <v>6.74</v>
      </c>
    </row>
    <row r="15" spans="2:22" outlineLevel="1" x14ac:dyDescent="0.25">
      <c r="B15" s="76" t="s">
        <v>221</v>
      </c>
      <c r="C15" s="101">
        <v>8.06</v>
      </c>
      <c r="D15" s="102">
        <v>7.93</v>
      </c>
      <c r="E15" s="103">
        <v>8.5749999999999993</v>
      </c>
      <c r="F15" s="104">
        <v>8.25</v>
      </c>
      <c r="G15" s="116">
        <v>7.06</v>
      </c>
      <c r="H15" s="105">
        <v>6.7</v>
      </c>
      <c r="I15" s="101">
        <v>8.75</v>
      </c>
      <c r="J15" s="102">
        <v>8.41</v>
      </c>
      <c r="K15" s="101">
        <v>8.41</v>
      </c>
      <c r="L15" s="106">
        <v>7.97</v>
      </c>
      <c r="M15" s="107">
        <v>8.32</v>
      </c>
      <c r="N15" s="106">
        <v>8.07</v>
      </c>
      <c r="O15" s="101">
        <v>8.1</v>
      </c>
      <c r="P15" s="102">
        <v>7.92</v>
      </c>
      <c r="Q15" s="101">
        <v>7.56</v>
      </c>
      <c r="R15" s="102">
        <v>7.62</v>
      </c>
      <c r="S15" s="101">
        <v>7.57</v>
      </c>
      <c r="T15" s="102">
        <v>7.68</v>
      </c>
      <c r="U15" s="101">
        <v>7.38</v>
      </c>
      <c r="V15" s="102">
        <v>7.73</v>
      </c>
    </row>
    <row r="16" spans="2:22" outlineLevel="1" x14ac:dyDescent="0.25">
      <c r="B16" s="76" t="s">
        <v>106</v>
      </c>
      <c r="C16" s="101">
        <v>7.62</v>
      </c>
      <c r="D16" s="102">
        <v>7.72</v>
      </c>
      <c r="E16" s="103">
        <v>8.86</v>
      </c>
      <c r="F16" s="104">
        <v>8.7899999999999991</v>
      </c>
      <c r="G16" s="116">
        <v>6.24</v>
      </c>
      <c r="H16" s="105">
        <v>6.48</v>
      </c>
      <c r="I16" s="101">
        <v>8.92</v>
      </c>
      <c r="J16" s="102">
        <v>8.7899999999999991</v>
      </c>
      <c r="K16" s="101">
        <v>8.33</v>
      </c>
      <c r="L16" s="106">
        <v>8.49</v>
      </c>
      <c r="M16" s="107">
        <v>8.2100000000000009</v>
      </c>
      <c r="N16" s="106">
        <v>8.08</v>
      </c>
      <c r="O16" s="101">
        <v>7.94</v>
      </c>
      <c r="P16" s="102">
        <v>7.84</v>
      </c>
      <c r="Q16" s="101">
        <v>7.24</v>
      </c>
      <c r="R16" s="102">
        <v>7.35</v>
      </c>
      <c r="S16" s="101">
        <v>5.65</v>
      </c>
      <c r="T16" s="102">
        <v>6.01</v>
      </c>
      <c r="U16" s="101">
        <v>6.68</v>
      </c>
      <c r="V16" s="102">
        <v>7.76</v>
      </c>
    </row>
    <row r="17" spans="2:22" outlineLevel="1" x14ac:dyDescent="0.25">
      <c r="B17" s="76" t="s">
        <v>205</v>
      </c>
      <c r="C17" s="101">
        <v>7.59</v>
      </c>
      <c r="D17" s="102">
        <v>7.72</v>
      </c>
      <c r="E17" s="103">
        <v>8.65</v>
      </c>
      <c r="F17" s="104">
        <v>8.6300000000000008</v>
      </c>
      <c r="G17" s="116">
        <v>6.77</v>
      </c>
      <c r="H17" s="105">
        <v>6.79</v>
      </c>
      <c r="I17" s="101">
        <v>8.75</v>
      </c>
      <c r="J17" s="102">
        <v>8.7899999999999991</v>
      </c>
      <c r="K17" s="101">
        <v>8.3699999999999992</v>
      </c>
      <c r="L17" s="106">
        <v>8.43</v>
      </c>
      <c r="M17" s="107">
        <v>8.36</v>
      </c>
      <c r="N17" s="106">
        <v>8.51</v>
      </c>
      <c r="O17" s="101">
        <v>7.32</v>
      </c>
      <c r="P17" s="102">
        <v>7.68</v>
      </c>
      <c r="Q17" s="101">
        <v>7.59</v>
      </c>
      <c r="R17" s="102">
        <v>7.52</v>
      </c>
      <c r="S17" s="101">
        <v>6.01</v>
      </c>
      <c r="T17" s="102">
        <v>6.33</v>
      </c>
      <c r="U17" s="101">
        <v>7</v>
      </c>
      <c r="V17" s="102">
        <v>7.21</v>
      </c>
    </row>
    <row r="18" spans="2:22" outlineLevel="1" x14ac:dyDescent="0.25">
      <c r="B18" s="76" t="s">
        <v>206</v>
      </c>
      <c r="C18" s="101">
        <v>7.81</v>
      </c>
      <c r="D18" s="102">
        <v>7.87</v>
      </c>
      <c r="E18" s="103">
        <v>8.65</v>
      </c>
      <c r="F18" s="104">
        <v>8.5850000000000009</v>
      </c>
      <c r="G18" s="116">
        <v>6.53</v>
      </c>
      <c r="H18" s="105">
        <v>6.89</v>
      </c>
      <c r="I18" s="101">
        <v>8.4499999999999993</v>
      </c>
      <c r="J18" s="102">
        <v>8.48</v>
      </c>
      <c r="K18" s="101">
        <v>8.0500000000000007</v>
      </c>
      <c r="L18" s="106">
        <v>8.0299999999999994</v>
      </c>
      <c r="M18" s="107">
        <v>7.86</v>
      </c>
      <c r="N18" s="106">
        <v>7.79</v>
      </c>
      <c r="O18" s="101">
        <v>7.84</v>
      </c>
      <c r="P18" s="102">
        <v>7.76</v>
      </c>
      <c r="Q18" s="101">
        <v>8.01</v>
      </c>
      <c r="R18" s="102">
        <v>7.75</v>
      </c>
      <c r="S18" s="101">
        <v>7.03</v>
      </c>
      <c r="T18" s="102">
        <v>7.47</v>
      </c>
      <c r="U18" s="101">
        <v>6.92</v>
      </c>
      <c r="V18" s="102">
        <v>7.54</v>
      </c>
    </row>
    <row r="19" spans="2:22" outlineLevel="1" x14ac:dyDescent="0.25">
      <c r="B19" s="76" t="s">
        <v>110</v>
      </c>
      <c r="C19" s="101">
        <v>7.03</v>
      </c>
      <c r="D19" s="102">
        <v>7.47</v>
      </c>
      <c r="E19" s="103">
        <v>8.2199999999999989</v>
      </c>
      <c r="F19" s="104">
        <v>8.5250000000000004</v>
      </c>
      <c r="G19" s="116">
        <v>6.42</v>
      </c>
      <c r="H19" s="105">
        <v>6.54</v>
      </c>
      <c r="I19" s="101">
        <v>7.95</v>
      </c>
      <c r="J19" s="102">
        <v>8.25</v>
      </c>
      <c r="K19" s="101">
        <v>7.56</v>
      </c>
      <c r="L19" s="106">
        <v>7.85</v>
      </c>
      <c r="M19" s="107">
        <v>7.6</v>
      </c>
      <c r="N19" s="106">
        <v>7.96</v>
      </c>
      <c r="O19" s="101">
        <v>6.92</v>
      </c>
      <c r="P19" s="102">
        <v>7.36</v>
      </c>
      <c r="Q19" s="101">
        <v>7.32</v>
      </c>
      <c r="R19" s="102">
        <v>7.66</v>
      </c>
      <c r="S19" s="101">
        <v>5.35</v>
      </c>
      <c r="T19" s="102">
        <v>6.18</v>
      </c>
      <c r="U19" s="101">
        <v>6.74</v>
      </c>
      <c r="V19" s="102">
        <v>7.37</v>
      </c>
    </row>
    <row r="20" spans="2:22" outlineLevel="1" x14ac:dyDescent="0.25">
      <c r="B20" s="76" t="s">
        <v>176</v>
      </c>
      <c r="C20" s="101">
        <v>7.24</v>
      </c>
      <c r="D20" s="102">
        <v>7.34</v>
      </c>
      <c r="E20" s="103">
        <v>8.5350000000000001</v>
      </c>
      <c r="F20" s="104">
        <v>8.7850000000000001</v>
      </c>
      <c r="G20" s="116">
        <v>6.2</v>
      </c>
      <c r="H20" s="105">
        <v>5.97</v>
      </c>
      <c r="I20" s="101">
        <v>8.39</v>
      </c>
      <c r="J20" s="102">
        <v>8.77</v>
      </c>
      <c r="K20" s="101">
        <v>7.3</v>
      </c>
      <c r="L20" s="106">
        <v>7.27</v>
      </c>
      <c r="M20" s="107">
        <v>6.74</v>
      </c>
      <c r="N20" s="106">
        <v>6.92</v>
      </c>
      <c r="O20" s="101">
        <v>7.05</v>
      </c>
      <c r="P20" s="102">
        <v>7.28</v>
      </c>
      <c r="Q20" s="101">
        <v>7.53</v>
      </c>
      <c r="R20" s="102">
        <v>7.67</v>
      </c>
      <c r="S20" s="101">
        <v>6.24</v>
      </c>
      <c r="T20" s="102">
        <v>6.49</v>
      </c>
      <c r="U20" s="101">
        <v>6.49</v>
      </c>
      <c r="V20" s="102">
        <v>6.21</v>
      </c>
    </row>
    <row r="21" spans="2:22" outlineLevel="1" x14ac:dyDescent="0.25">
      <c r="B21" s="76" t="s">
        <v>179</v>
      </c>
      <c r="C21" s="101">
        <v>7.61</v>
      </c>
      <c r="D21" s="102">
        <v>7.99</v>
      </c>
      <c r="E21" s="103">
        <v>8.370000000000001</v>
      </c>
      <c r="F21" s="104">
        <v>8.6849999999999987</v>
      </c>
      <c r="G21" s="116">
        <v>6.04</v>
      </c>
      <c r="H21" s="105">
        <v>6.64</v>
      </c>
      <c r="I21" s="101">
        <v>8.52</v>
      </c>
      <c r="J21" s="102">
        <v>8.91</v>
      </c>
      <c r="K21" s="101">
        <v>8.07</v>
      </c>
      <c r="L21" s="106">
        <v>8.41</v>
      </c>
      <c r="M21" s="107">
        <v>7.75</v>
      </c>
      <c r="N21" s="106">
        <v>8.02</v>
      </c>
      <c r="O21" s="101">
        <v>7.74</v>
      </c>
      <c r="P21" s="102">
        <v>8.17</v>
      </c>
      <c r="Q21" s="101">
        <v>7.3</v>
      </c>
      <c r="R21" s="102">
        <v>7.84</v>
      </c>
      <c r="S21" s="101">
        <v>6.59</v>
      </c>
      <c r="T21" s="102">
        <v>6.91</v>
      </c>
      <c r="U21" s="101">
        <v>6.71</v>
      </c>
      <c r="V21" s="102">
        <v>7.19</v>
      </c>
    </row>
    <row r="22" spans="2:22" outlineLevel="1" x14ac:dyDescent="0.25">
      <c r="B22" s="76" t="s">
        <v>159</v>
      </c>
      <c r="C22" s="101">
        <v>7.85</v>
      </c>
      <c r="D22" s="102">
        <v>8.01</v>
      </c>
      <c r="E22" s="103">
        <v>8.7249999999999996</v>
      </c>
      <c r="F22" s="104">
        <v>8.9</v>
      </c>
      <c r="G22" s="116">
        <v>6.23</v>
      </c>
      <c r="H22" s="105">
        <v>6.73</v>
      </c>
      <c r="I22" s="101">
        <v>8.7899999999999991</v>
      </c>
      <c r="J22" s="102">
        <v>9.02</v>
      </c>
      <c r="K22" s="101">
        <v>8.3800000000000008</v>
      </c>
      <c r="L22" s="106">
        <v>8.48</v>
      </c>
      <c r="M22" s="107">
        <v>8.1300000000000008</v>
      </c>
      <c r="N22" s="106">
        <v>8.0500000000000007</v>
      </c>
      <c r="O22" s="101">
        <v>7.9</v>
      </c>
      <c r="P22" s="102">
        <v>7.89</v>
      </c>
      <c r="Q22" s="101">
        <v>7.64</v>
      </c>
      <c r="R22" s="102">
        <v>8.17</v>
      </c>
      <c r="S22" s="101">
        <v>6.8</v>
      </c>
      <c r="T22" s="102">
        <v>6.94</v>
      </c>
      <c r="U22" s="101">
        <v>6.94</v>
      </c>
      <c r="V22" s="102">
        <v>7.48</v>
      </c>
    </row>
    <row r="23" spans="2:22" outlineLevel="1" x14ac:dyDescent="0.25">
      <c r="B23" s="76" t="s">
        <v>141</v>
      </c>
      <c r="C23" s="101">
        <v>8.07</v>
      </c>
      <c r="D23" s="102">
        <v>8.2100000000000009</v>
      </c>
      <c r="E23" s="103">
        <v>8.6550000000000011</v>
      </c>
      <c r="F23" s="104">
        <v>8.9550000000000001</v>
      </c>
      <c r="G23" s="116">
        <v>6.99</v>
      </c>
      <c r="H23" s="105">
        <v>7.14</v>
      </c>
      <c r="I23" s="101">
        <v>8.58</v>
      </c>
      <c r="J23" s="102">
        <v>9.07</v>
      </c>
      <c r="K23" s="101">
        <v>8.56</v>
      </c>
      <c r="L23" s="106">
        <v>8.64</v>
      </c>
      <c r="M23" s="107">
        <v>7.91</v>
      </c>
      <c r="N23" s="106">
        <v>8.16</v>
      </c>
      <c r="O23" s="101">
        <v>8.1</v>
      </c>
      <c r="P23" s="102">
        <v>8.2799999999999994</v>
      </c>
      <c r="Q23" s="101">
        <v>7.99</v>
      </c>
      <c r="R23" s="102">
        <v>7.94</v>
      </c>
      <c r="S23" s="101">
        <v>7.37</v>
      </c>
      <c r="T23" s="102">
        <v>7.31</v>
      </c>
      <c r="U23" s="101">
        <v>7.51</v>
      </c>
      <c r="V23" s="102">
        <v>8.01</v>
      </c>
    </row>
    <row r="24" spans="2:22" outlineLevel="1" x14ac:dyDescent="0.25">
      <c r="B24" s="76" t="s">
        <v>183</v>
      </c>
      <c r="C24" s="101">
        <v>7.88</v>
      </c>
      <c r="D24" s="102">
        <v>7.55</v>
      </c>
      <c r="E24" s="103">
        <v>8.2850000000000001</v>
      </c>
      <c r="F24" s="104">
        <v>8.4250000000000007</v>
      </c>
      <c r="G24" s="116">
        <v>6.04</v>
      </c>
      <c r="H24" s="105">
        <v>4.8600000000000003</v>
      </c>
      <c r="I24" s="101">
        <v>8.5500000000000007</v>
      </c>
      <c r="J24" s="102">
        <v>8.8000000000000007</v>
      </c>
      <c r="K24" s="101">
        <v>8.8000000000000007</v>
      </c>
      <c r="L24" s="106">
        <v>8.43</v>
      </c>
      <c r="M24" s="107">
        <v>8.1300000000000008</v>
      </c>
      <c r="N24" s="106">
        <v>7.3</v>
      </c>
      <c r="O24" s="101">
        <v>8.02</v>
      </c>
      <c r="P24" s="102">
        <v>7.46</v>
      </c>
      <c r="Q24" s="101">
        <v>7.43</v>
      </c>
      <c r="R24" s="102">
        <v>7.22</v>
      </c>
      <c r="S24" s="101">
        <v>7.08</v>
      </c>
      <c r="T24" s="102">
        <v>6.75</v>
      </c>
      <c r="U24" s="101">
        <v>7.07</v>
      </c>
      <c r="V24" s="102">
        <v>6.79</v>
      </c>
    </row>
    <row r="25" spans="2:22" outlineLevel="1" x14ac:dyDescent="0.25">
      <c r="B25" s="76" t="s">
        <v>79</v>
      </c>
      <c r="C25" s="101">
        <v>7.48</v>
      </c>
      <c r="D25" s="102">
        <v>7.4</v>
      </c>
      <c r="E25" s="103">
        <v>8.8000000000000007</v>
      </c>
      <c r="F25" s="104">
        <v>8.7149999999999999</v>
      </c>
      <c r="G25" s="116">
        <v>5.74</v>
      </c>
      <c r="H25" s="105">
        <v>5.43</v>
      </c>
      <c r="I25" s="101">
        <v>8.42</v>
      </c>
      <c r="J25" s="102">
        <v>8.6</v>
      </c>
      <c r="K25" s="101">
        <v>8.08</v>
      </c>
      <c r="L25" s="106">
        <v>7.89</v>
      </c>
      <c r="M25" s="107">
        <v>8.2100000000000009</v>
      </c>
      <c r="N25" s="106">
        <v>8.19</v>
      </c>
      <c r="O25" s="101">
        <v>7.8</v>
      </c>
      <c r="P25" s="102">
        <v>7.48</v>
      </c>
      <c r="Q25" s="101">
        <v>7.13</v>
      </c>
      <c r="R25" s="102">
        <v>7.07</v>
      </c>
      <c r="S25" s="101">
        <v>5.86</v>
      </c>
      <c r="T25" s="102">
        <v>6.07</v>
      </c>
      <c r="U25" s="101">
        <v>6.53</v>
      </c>
      <c r="V25" s="102">
        <v>7.05</v>
      </c>
    </row>
    <row r="26" spans="2:22" outlineLevel="1" x14ac:dyDescent="0.25">
      <c r="B26" s="76" t="s">
        <v>50</v>
      </c>
      <c r="C26" s="101">
        <v>7.73</v>
      </c>
      <c r="D26" s="102">
        <v>7.37</v>
      </c>
      <c r="E26" s="103">
        <v>8.504999999999999</v>
      </c>
      <c r="F26" s="104">
        <v>8.379999999999999</v>
      </c>
      <c r="G26" s="116">
        <v>6.18</v>
      </c>
      <c r="H26" s="105">
        <v>5.83</v>
      </c>
      <c r="I26" s="101">
        <v>8.56</v>
      </c>
      <c r="J26" s="102">
        <v>8.43</v>
      </c>
      <c r="K26" s="101">
        <v>8.17</v>
      </c>
      <c r="L26" s="106">
        <v>7.57</v>
      </c>
      <c r="M26" s="107">
        <v>7.84</v>
      </c>
      <c r="N26" s="106">
        <v>7.59</v>
      </c>
      <c r="O26" s="101">
        <v>7.59</v>
      </c>
      <c r="P26" s="102">
        <v>7.29</v>
      </c>
      <c r="Q26" s="101">
        <v>7.88</v>
      </c>
      <c r="R26" s="102">
        <v>7.32</v>
      </c>
      <c r="S26" s="101">
        <v>6.94</v>
      </c>
      <c r="T26" s="102">
        <v>6.51</v>
      </c>
      <c r="U26" s="101">
        <v>6.83</v>
      </c>
      <c r="V26" s="102">
        <v>6.69</v>
      </c>
    </row>
    <row r="27" spans="2:22" outlineLevel="1" x14ac:dyDescent="0.25">
      <c r="B27" s="76" t="s">
        <v>69</v>
      </c>
      <c r="C27" s="101">
        <v>7.56</v>
      </c>
      <c r="D27" s="102">
        <v>7.36</v>
      </c>
      <c r="E27" s="103">
        <v>8.2650000000000006</v>
      </c>
      <c r="F27" s="104">
        <v>8.26</v>
      </c>
      <c r="G27" s="116">
        <v>6.52</v>
      </c>
      <c r="H27" s="105">
        <v>5.89</v>
      </c>
      <c r="I27" s="101">
        <v>8.16</v>
      </c>
      <c r="J27" s="102">
        <v>8.14</v>
      </c>
      <c r="K27" s="101">
        <v>8.02</v>
      </c>
      <c r="L27" s="106">
        <v>7.92</v>
      </c>
      <c r="M27" s="107">
        <v>8.08</v>
      </c>
      <c r="N27" s="106">
        <v>8.0500000000000007</v>
      </c>
      <c r="O27" s="101">
        <v>7.63</v>
      </c>
      <c r="P27" s="102">
        <v>7.41</v>
      </c>
      <c r="Q27" s="101">
        <v>7.79</v>
      </c>
      <c r="R27" s="102">
        <v>7.34</v>
      </c>
      <c r="S27" s="101">
        <v>6.46</v>
      </c>
      <c r="T27" s="102">
        <v>6.14</v>
      </c>
      <c r="U27" s="101">
        <v>6.49</v>
      </c>
      <c r="V27" s="102">
        <v>6.67</v>
      </c>
    </row>
    <row r="28" spans="2:22" outlineLevel="1" x14ac:dyDescent="0.25">
      <c r="B28" s="76" t="s">
        <v>60</v>
      </c>
      <c r="C28" s="101">
        <v>7.63</v>
      </c>
      <c r="D28" s="102">
        <v>7.71</v>
      </c>
      <c r="E28" s="103">
        <v>8.17</v>
      </c>
      <c r="F28" s="104">
        <v>8.379999999999999</v>
      </c>
      <c r="G28" s="116">
        <v>5.92</v>
      </c>
      <c r="H28" s="105">
        <v>6.27</v>
      </c>
      <c r="I28" s="101">
        <v>8.1199999999999992</v>
      </c>
      <c r="J28" s="102">
        <v>8.26</v>
      </c>
      <c r="K28" s="101">
        <v>8.17</v>
      </c>
      <c r="L28" s="106">
        <v>8.08</v>
      </c>
      <c r="M28" s="107">
        <v>8.0399999999999991</v>
      </c>
      <c r="N28" s="106">
        <v>8.01</v>
      </c>
      <c r="O28" s="101">
        <v>7.68</v>
      </c>
      <c r="P28" s="102">
        <v>7.71</v>
      </c>
      <c r="Q28" s="101">
        <v>7.63</v>
      </c>
      <c r="R28" s="102">
        <v>7.68</v>
      </c>
      <c r="S28" s="101">
        <v>7.09</v>
      </c>
      <c r="T28" s="102">
        <v>7.15</v>
      </c>
      <c r="U28" s="101">
        <v>6.5</v>
      </c>
      <c r="V28" s="102">
        <v>6.91</v>
      </c>
    </row>
    <row r="29" spans="2:22" outlineLevel="1" x14ac:dyDescent="0.25">
      <c r="B29" s="76" t="s">
        <v>144</v>
      </c>
      <c r="C29" s="101">
        <v>8.36</v>
      </c>
      <c r="D29" s="102">
        <v>8.07</v>
      </c>
      <c r="E29" s="103">
        <v>8.66</v>
      </c>
      <c r="F29" s="104">
        <v>8.52</v>
      </c>
      <c r="G29" s="116">
        <v>7.06</v>
      </c>
      <c r="H29" s="105">
        <v>6.46</v>
      </c>
      <c r="I29" s="101">
        <v>8.9499999999999993</v>
      </c>
      <c r="J29" s="102">
        <v>8.77</v>
      </c>
      <c r="K29" s="101">
        <v>8.8699999999999992</v>
      </c>
      <c r="L29" s="106">
        <v>8.7799999999999994</v>
      </c>
      <c r="M29" s="107">
        <v>8.67</v>
      </c>
      <c r="N29" s="106">
        <v>8.3699999999999992</v>
      </c>
      <c r="O29" s="101">
        <v>8.4499999999999993</v>
      </c>
      <c r="P29" s="102">
        <v>8.09</v>
      </c>
      <c r="Q29" s="101">
        <v>8.1199999999999992</v>
      </c>
      <c r="R29" s="102">
        <v>7.74</v>
      </c>
      <c r="S29" s="101">
        <v>7.6</v>
      </c>
      <c r="T29" s="102">
        <v>7.3</v>
      </c>
      <c r="U29" s="101">
        <v>7.77</v>
      </c>
      <c r="V29" s="102">
        <v>7.57</v>
      </c>
    </row>
    <row r="30" spans="2:22" outlineLevel="1" x14ac:dyDescent="0.25">
      <c r="B30" s="76" t="s">
        <v>161</v>
      </c>
      <c r="C30" s="101">
        <v>7.87</v>
      </c>
      <c r="D30" s="102">
        <v>7.94</v>
      </c>
      <c r="E30" s="103">
        <v>8.5749999999999993</v>
      </c>
      <c r="F30" s="104">
        <v>8.9149999999999991</v>
      </c>
      <c r="G30" s="116">
        <v>6.84</v>
      </c>
      <c r="H30" s="105">
        <v>6.98</v>
      </c>
      <c r="I30" s="101">
        <v>8.86</v>
      </c>
      <c r="J30" s="102">
        <v>9.0500000000000007</v>
      </c>
      <c r="K30" s="101">
        <v>8.41</v>
      </c>
      <c r="L30" s="106">
        <v>8.3800000000000008</v>
      </c>
      <c r="M30" s="107">
        <v>7.69</v>
      </c>
      <c r="N30" s="106">
        <v>8.18</v>
      </c>
      <c r="O30" s="101">
        <v>7.62</v>
      </c>
      <c r="P30" s="102">
        <v>7.77</v>
      </c>
      <c r="Q30" s="101">
        <v>7.6</v>
      </c>
      <c r="R30" s="102">
        <v>7.18</v>
      </c>
      <c r="S30" s="101">
        <v>7.26</v>
      </c>
      <c r="T30" s="102">
        <v>7.3</v>
      </c>
      <c r="U30" s="101">
        <v>7.25</v>
      </c>
      <c r="V30" s="102">
        <v>7.45</v>
      </c>
    </row>
    <row r="31" spans="2:22" outlineLevel="1" x14ac:dyDescent="0.25">
      <c r="B31" s="77" t="s">
        <v>192</v>
      </c>
      <c r="C31" s="108">
        <v>7.47</v>
      </c>
      <c r="D31" s="109">
        <v>8.15</v>
      </c>
      <c r="E31" s="110">
        <v>8.1999999999999993</v>
      </c>
      <c r="F31" s="111">
        <v>8.82</v>
      </c>
      <c r="G31" s="120">
        <v>6.37</v>
      </c>
      <c r="H31" s="112">
        <v>7.22</v>
      </c>
      <c r="I31" s="108">
        <v>8.2200000000000006</v>
      </c>
      <c r="J31" s="109">
        <v>8.7799999999999994</v>
      </c>
      <c r="K31" s="108">
        <v>8.07</v>
      </c>
      <c r="L31" s="113">
        <v>8.76</v>
      </c>
      <c r="M31" s="114">
        <v>7.91</v>
      </c>
      <c r="N31" s="113">
        <v>8.1199999999999992</v>
      </c>
      <c r="O31" s="108">
        <v>7.42</v>
      </c>
      <c r="P31" s="109">
        <v>8.11</v>
      </c>
      <c r="Q31" s="108">
        <v>7.45</v>
      </c>
      <c r="R31" s="109">
        <v>7.79</v>
      </c>
      <c r="S31" s="108">
        <v>6.26</v>
      </c>
      <c r="T31" s="109">
        <v>7.39</v>
      </c>
      <c r="U31" s="108">
        <v>7.1</v>
      </c>
      <c r="V31" s="109">
        <v>8.01</v>
      </c>
    </row>
    <row r="32" spans="2:22" x14ac:dyDescent="0.25">
      <c r="C32" s="106"/>
      <c r="D32" s="106"/>
      <c r="E32" s="104"/>
      <c r="F32" s="104"/>
      <c r="G32" s="104"/>
      <c r="H32" s="104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</row>
    <row r="33" spans="2:22" outlineLevel="1" x14ac:dyDescent="0.25">
      <c r="B33" s="115" t="s">
        <v>260</v>
      </c>
      <c r="C33" s="106"/>
      <c r="D33" s="106"/>
      <c r="E33" s="104"/>
      <c r="F33" s="104"/>
      <c r="G33" s="104"/>
      <c r="H33" s="104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</row>
    <row r="34" spans="2:22" outlineLevel="1" x14ac:dyDescent="0.25">
      <c r="B34" s="75" t="s">
        <v>166</v>
      </c>
      <c r="C34" s="94">
        <v>8.01</v>
      </c>
      <c r="D34" s="95">
        <v>8.1</v>
      </c>
      <c r="E34" s="97">
        <v>8.7200000000000006</v>
      </c>
      <c r="F34" s="97">
        <v>8.92</v>
      </c>
      <c r="G34" s="119">
        <v>7.34</v>
      </c>
      <c r="H34" s="97">
        <v>6.72</v>
      </c>
      <c r="I34" s="94">
        <v>8.6199999999999992</v>
      </c>
      <c r="J34" s="95">
        <v>8.75</v>
      </c>
      <c r="K34" s="99">
        <v>8.9</v>
      </c>
      <c r="L34" s="99">
        <v>8.9700000000000006</v>
      </c>
      <c r="M34" s="100">
        <v>8.98</v>
      </c>
      <c r="N34" s="99">
        <v>9.2200000000000006</v>
      </c>
      <c r="O34" s="94">
        <v>8.2899999999999991</v>
      </c>
      <c r="P34" s="95">
        <v>8.2200000000000006</v>
      </c>
      <c r="Q34" s="94">
        <v>7.44</v>
      </c>
      <c r="R34" s="95">
        <v>7.59</v>
      </c>
      <c r="S34" s="94">
        <v>6.38</v>
      </c>
      <c r="T34" s="95">
        <v>6.9</v>
      </c>
      <c r="U34" s="99">
        <v>6.97</v>
      </c>
      <c r="V34" s="95">
        <v>6.7</v>
      </c>
    </row>
    <row r="35" spans="2:22" outlineLevel="1" x14ac:dyDescent="0.25">
      <c r="B35" s="76" t="s">
        <v>169</v>
      </c>
      <c r="C35" s="101">
        <v>8.16</v>
      </c>
      <c r="D35" s="102">
        <v>8.27</v>
      </c>
      <c r="E35" s="104">
        <v>8.620000000000001</v>
      </c>
      <c r="F35" s="104">
        <v>8.83</v>
      </c>
      <c r="G35" s="116">
        <v>7.29</v>
      </c>
      <c r="H35" s="104">
        <v>7.11</v>
      </c>
      <c r="I35" s="101">
        <v>8.6199999999999992</v>
      </c>
      <c r="J35" s="102">
        <v>8.77</v>
      </c>
      <c r="K35" s="106">
        <v>8.81</v>
      </c>
      <c r="L35" s="106">
        <v>8.82</v>
      </c>
      <c r="M35" s="107">
        <v>8.85</v>
      </c>
      <c r="N35" s="106">
        <v>8.94</v>
      </c>
      <c r="O35" s="101">
        <v>8.15</v>
      </c>
      <c r="P35" s="102">
        <v>8.44</v>
      </c>
      <c r="Q35" s="101">
        <v>7.83</v>
      </c>
      <c r="R35" s="102">
        <v>7.83</v>
      </c>
      <c r="S35" s="101">
        <v>7.41</v>
      </c>
      <c r="T35" s="102">
        <v>7.36</v>
      </c>
      <c r="U35" s="106">
        <v>7.35</v>
      </c>
      <c r="V35" s="102">
        <v>7.46</v>
      </c>
    </row>
    <row r="36" spans="2:22" outlineLevel="1" x14ac:dyDescent="0.25">
      <c r="B36" s="76" t="s">
        <v>92</v>
      </c>
      <c r="C36" s="101">
        <v>8.4499999999999993</v>
      </c>
      <c r="D36" s="102">
        <v>8.4600000000000009</v>
      </c>
      <c r="E36" s="104">
        <v>8.89</v>
      </c>
      <c r="F36" s="104">
        <v>8.9349999999999987</v>
      </c>
      <c r="G36" s="116">
        <v>7.98</v>
      </c>
      <c r="H36" s="104">
        <v>6.73</v>
      </c>
      <c r="I36" s="101">
        <v>9.0299999999999994</v>
      </c>
      <c r="J36" s="102">
        <v>9.3800000000000008</v>
      </c>
      <c r="K36" s="106">
        <v>9.2200000000000006</v>
      </c>
      <c r="L36" s="106">
        <v>9.34</v>
      </c>
      <c r="M36" s="107">
        <v>9.16</v>
      </c>
      <c r="N36" s="106">
        <v>9.1999999999999993</v>
      </c>
      <c r="O36" s="101">
        <v>8.83</v>
      </c>
      <c r="P36" s="102">
        <v>8.94</v>
      </c>
      <c r="Q36" s="101">
        <v>8.32</v>
      </c>
      <c r="R36" s="102">
        <v>8.0500000000000007</v>
      </c>
      <c r="S36" s="101">
        <v>6.48</v>
      </c>
      <c r="T36" s="102">
        <v>6.46</v>
      </c>
      <c r="U36" s="106">
        <v>7.45</v>
      </c>
      <c r="V36" s="102">
        <v>7.36</v>
      </c>
    </row>
    <row r="37" spans="2:22" outlineLevel="1" x14ac:dyDescent="0.25">
      <c r="B37" s="76" t="s">
        <v>94</v>
      </c>
      <c r="C37" s="101">
        <v>7.9</v>
      </c>
      <c r="D37" s="102">
        <v>8.2799999999999994</v>
      </c>
      <c r="E37" s="104">
        <v>8.69</v>
      </c>
      <c r="F37" s="104">
        <v>9.245000000000001</v>
      </c>
      <c r="G37" s="116">
        <v>7.33</v>
      </c>
      <c r="H37" s="104">
        <v>7.68</v>
      </c>
      <c r="I37" s="101">
        <v>8.5500000000000007</v>
      </c>
      <c r="J37" s="102">
        <v>9.1</v>
      </c>
      <c r="K37" s="106">
        <v>9.24</v>
      </c>
      <c r="L37" s="106">
        <v>9.5399999999999991</v>
      </c>
      <c r="M37" s="107">
        <v>8.7899999999999991</v>
      </c>
      <c r="N37" s="106">
        <v>9.2200000000000006</v>
      </c>
      <c r="O37" s="101">
        <v>8.02</v>
      </c>
      <c r="P37" s="102">
        <v>8.19</v>
      </c>
      <c r="Q37" s="101">
        <v>7.5</v>
      </c>
      <c r="R37" s="102">
        <v>7.98</v>
      </c>
      <c r="S37" s="101">
        <v>6.36</v>
      </c>
      <c r="T37" s="102">
        <v>6.81</v>
      </c>
      <c r="U37" s="106">
        <v>6.48</v>
      </c>
      <c r="V37" s="102">
        <v>7.25</v>
      </c>
    </row>
    <row r="38" spans="2:22" outlineLevel="1" x14ac:dyDescent="0.25">
      <c r="B38" s="76" t="s">
        <v>152</v>
      </c>
      <c r="C38" s="101">
        <v>7.96</v>
      </c>
      <c r="D38" s="102">
        <v>8</v>
      </c>
      <c r="E38" s="104">
        <v>9.0449999999999999</v>
      </c>
      <c r="F38" s="104">
        <v>8.8800000000000008</v>
      </c>
      <c r="G38" s="116">
        <v>7.13</v>
      </c>
      <c r="H38" s="104">
        <v>7.22</v>
      </c>
      <c r="I38" s="101">
        <v>8.86</v>
      </c>
      <c r="J38" s="102">
        <v>8.7899999999999991</v>
      </c>
      <c r="K38" s="106">
        <v>8.83</v>
      </c>
      <c r="L38" s="106">
        <v>8.6199999999999992</v>
      </c>
      <c r="M38" s="107">
        <v>9.2200000000000006</v>
      </c>
      <c r="N38" s="106">
        <v>8.7899999999999991</v>
      </c>
      <c r="O38" s="101">
        <v>8.3000000000000007</v>
      </c>
      <c r="P38" s="102">
        <v>8.2799999999999994</v>
      </c>
      <c r="Q38" s="101">
        <v>7.83</v>
      </c>
      <c r="R38" s="102">
        <v>7.51</v>
      </c>
      <c r="S38" s="101">
        <v>5.82</v>
      </c>
      <c r="T38" s="102">
        <v>6.71</v>
      </c>
      <c r="U38" s="106">
        <v>6.48</v>
      </c>
      <c r="V38" s="102">
        <v>6.99</v>
      </c>
    </row>
    <row r="39" spans="2:22" outlineLevel="1" x14ac:dyDescent="0.25">
      <c r="B39" s="76" t="s">
        <v>108</v>
      </c>
      <c r="C39" s="101">
        <v>8</v>
      </c>
      <c r="D39" s="102">
        <v>8.02</v>
      </c>
      <c r="E39" s="104">
        <v>9.41</v>
      </c>
      <c r="F39" s="104">
        <v>9.18</v>
      </c>
      <c r="G39" s="116">
        <v>7.76</v>
      </c>
      <c r="H39" s="104">
        <v>7.7</v>
      </c>
      <c r="I39" s="101">
        <v>9.2899999999999991</v>
      </c>
      <c r="J39" s="102">
        <v>8.73</v>
      </c>
      <c r="K39" s="106">
        <v>9.4700000000000006</v>
      </c>
      <c r="L39" s="106">
        <v>9.2100000000000009</v>
      </c>
      <c r="M39" s="107">
        <v>9.3800000000000008</v>
      </c>
      <c r="N39" s="106">
        <v>9.02</v>
      </c>
      <c r="O39" s="101">
        <v>8.11</v>
      </c>
      <c r="P39" s="102">
        <v>8.33</v>
      </c>
      <c r="Q39" s="101">
        <v>6.37</v>
      </c>
      <c r="R39" s="102">
        <v>6.94</v>
      </c>
      <c r="S39" s="101">
        <v>7.09</v>
      </c>
      <c r="T39" s="102">
        <v>6.18</v>
      </c>
      <c r="U39" s="106">
        <v>6.83</v>
      </c>
      <c r="V39" s="102">
        <v>7.36</v>
      </c>
    </row>
    <row r="40" spans="2:22" outlineLevel="1" x14ac:dyDescent="0.25">
      <c r="B40" s="76" t="s">
        <v>155</v>
      </c>
      <c r="C40" s="101">
        <v>8.1199999999999992</v>
      </c>
      <c r="D40" s="102">
        <v>8.2100000000000009</v>
      </c>
      <c r="E40" s="104">
        <v>9.5150000000000006</v>
      </c>
      <c r="F40" s="104">
        <v>9.3649999999999984</v>
      </c>
      <c r="G40" s="116">
        <v>8.4499999999999993</v>
      </c>
      <c r="H40" s="104">
        <v>7.49</v>
      </c>
      <c r="I40" s="101">
        <v>9.41</v>
      </c>
      <c r="J40" s="102">
        <v>9.1999999999999993</v>
      </c>
      <c r="K40" s="106">
        <v>9.18</v>
      </c>
      <c r="L40" s="106">
        <v>9.43</v>
      </c>
      <c r="M40" s="107">
        <v>9.31</v>
      </c>
      <c r="N40" s="106">
        <v>9.27</v>
      </c>
      <c r="O40" s="101">
        <v>8.0399999999999991</v>
      </c>
      <c r="P40" s="102">
        <v>8.41</v>
      </c>
      <c r="Q40" s="101">
        <v>7.89</v>
      </c>
      <c r="R40" s="102">
        <v>7.77</v>
      </c>
      <c r="S40" s="101">
        <v>6.02</v>
      </c>
      <c r="T40" s="102">
        <v>6.09</v>
      </c>
      <c r="U40" s="106">
        <v>6.63</v>
      </c>
      <c r="V40" s="102">
        <v>6.89</v>
      </c>
    </row>
    <row r="41" spans="2:22" outlineLevel="1" x14ac:dyDescent="0.25">
      <c r="B41" s="76" t="s">
        <v>114</v>
      </c>
      <c r="C41" s="101">
        <v>8.11</v>
      </c>
      <c r="D41" s="102">
        <v>7.9</v>
      </c>
      <c r="E41" s="104">
        <v>8.7650000000000006</v>
      </c>
      <c r="F41" s="104">
        <v>8.58</v>
      </c>
      <c r="G41" s="116">
        <v>7.36</v>
      </c>
      <c r="H41" s="104">
        <v>6.67</v>
      </c>
      <c r="I41" s="101">
        <v>8.91</v>
      </c>
      <c r="J41" s="102">
        <v>8.76</v>
      </c>
      <c r="K41" s="106">
        <v>9.18</v>
      </c>
      <c r="L41" s="106">
        <v>8.9</v>
      </c>
      <c r="M41" s="107">
        <v>9</v>
      </c>
      <c r="N41" s="106">
        <v>8.8800000000000008</v>
      </c>
      <c r="O41" s="101">
        <v>8.1</v>
      </c>
      <c r="P41" s="102">
        <v>8.06</v>
      </c>
      <c r="Q41" s="101">
        <v>7.31</v>
      </c>
      <c r="R41" s="102">
        <v>6.5</v>
      </c>
      <c r="S41" s="101">
        <v>7.03</v>
      </c>
      <c r="T41" s="102">
        <v>6.88</v>
      </c>
      <c r="U41" s="106">
        <v>6.95</v>
      </c>
      <c r="V41" s="102">
        <v>6.98</v>
      </c>
    </row>
    <row r="42" spans="2:22" outlineLevel="1" x14ac:dyDescent="0.25">
      <c r="B42" s="76" t="s">
        <v>116</v>
      </c>
      <c r="C42" s="101">
        <v>8.2799999999999994</v>
      </c>
      <c r="D42" s="102">
        <v>7.87</v>
      </c>
      <c r="E42" s="104">
        <v>9.42</v>
      </c>
      <c r="F42" s="104">
        <v>9.2800000000000011</v>
      </c>
      <c r="G42" s="116">
        <v>8.06</v>
      </c>
      <c r="H42" s="104">
        <v>7.34</v>
      </c>
      <c r="I42" s="101">
        <v>9.0299999999999994</v>
      </c>
      <c r="J42" s="102">
        <v>8.6</v>
      </c>
      <c r="K42" s="106">
        <v>9.48</v>
      </c>
      <c r="L42" s="106">
        <v>9.25</v>
      </c>
      <c r="M42" s="107">
        <v>9.26</v>
      </c>
      <c r="N42" s="106">
        <v>9.1999999999999993</v>
      </c>
      <c r="O42" s="101">
        <v>8.59</v>
      </c>
      <c r="P42" s="102">
        <v>8.2899999999999991</v>
      </c>
      <c r="Q42" s="101">
        <v>7.82</v>
      </c>
      <c r="R42" s="102">
        <v>6.9</v>
      </c>
      <c r="S42" s="101">
        <v>6.27</v>
      </c>
      <c r="T42" s="102">
        <v>5.66</v>
      </c>
      <c r="U42" s="106">
        <v>6.97</v>
      </c>
      <c r="V42" s="102">
        <v>6.78</v>
      </c>
    </row>
    <row r="43" spans="2:22" outlineLevel="1" x14ac:dyDescent="0.25">
      <c r="B43" s="76" t="s">
        <v>48</v>
      </c>
      <c r="C43" s="101">
        <v>7.7</v>
      </c>
      <c r="D43" s="102">
        <v>7.7</v>
      </c>
      <c r="E43" s="104">
        <v>8.3450000000000006</v>
      </c>
      <c r="F43" s="104">
        <v>8.4600000000000009</v>
      </c>
      <c r="G43" s="116">
        <v>7.18</v>
      </c>
      <c r="H43" s="104">
        <v>7.02</v>
      </c>
      <c r="I43" s="101">
        <v>8.43</v>
      </c>
      <c r="J43" s="102">
        <v>8.52</v>
      </c>
      <c r="K43" s="106">
        <v>8.32</v>
      </c>
      <c r="L43" s="106">
        <v>8.18</v>
      </c>
      <c r="M43" s="107">
        <v>8.5</v>
      </c>
      <c r="N43" s="106">
        <v>8.3699999999999992</v>
      </c>
      <c r="O43" s="101">
        <v>7.65</v>
      </c>
      <c r="P43" s="102">
        <v>7.75</v>
      </c>
      <c r="Q43" s="101">
        <v>7.63</v>
      </c>
      <c r="R43" s="102">
        <v>7.62</v>
      </c>
      <c r="S43" s="101">
        <v>6.6</v>
      </c>
      <c r="T43" s="102">
        <v>6.36</v>
      </c>
      <c r="U43" s="106">
        <v>7.02</v>
      </c>
      <c r="V43" s="102">
        <v>7.14</v>
      </c>
    </row>
    <row r="44" spans="2:22" outlineLevel="1" x14ac:dyDescent="0.25">
      <c r="B44" s="76" t="s">
        <v>72</v>
      </c>
      <c r="C44" s="101">
        <v>7.25</v>
      </c>
      <c r="D44" s="102">
        <v>7.3</v>
      </c>
      <c r="E44" s="104">
        <v>8.5850000000000009</v>
      </c>
      <c r="F44" s="104">
        <v>8.5549999999999997</v>
      </c>
      <c r="G44" s="116">
        <v>6.8</v>
      </c>
      <c r="H44" s="104">
        <v>6.81</v>
      </c>
      <c r="I44" s="101">
        <v>8.9</v>
      </c>
      <c r="J44" s="102">
        <v>8.61</v>
      </c>
      <c r="K44" s="106">
        <v>8</v>
      </c>
      <c r="L44" s="106">
        <v>7.83</v>
      </c>
      <c r="M44" s="107">
        <v>8.4</v>
      </c>
      <c r="N44" s="106">
        <v>8.24</v>
      </c>
      <c r="O44" s="101">
        <v>6.99</v>
      </c>
      <c r="P44" s="102">
        <v>7.18</v>
      </c>
      <c r="Q44" s="101">
        <v>7.23</v>
      </c>
      <c r="R44" s="102">
        <v>7.27</v>
      </c>
      <c r="S44" s="101">
        <v>5.09</v>
      </c>
      <c r="T44" s="102">
        <v>5.58</v>
      </c>
      <c r="U44" s="106">
        <v>6.16</v>
      </c>
      <c r="V44" s="102">
        <v>6.8</v>
      </c>
    </row>
    <row r="45" spans="2:22" outlineLevel="1" x14ac:dyDescent="0.25">
      <c r="B45" s="76" t="s">
        <v>157</v>
      </c>
      <c r="C45" s="101">
        <v>8.0500000000000007</v>
      </c>
      <c r="D45" s="102">
        <v>8.24</v>
      </c>
      <c r="E45" s="104">
        <v>9.0500000000000007</v>
      </c>
      <c r="F45" s="104">
        <v>9.33</v>
      </c>
      <c r="G45" s="116">
        <v>7.34</v>
      </c>
      <c r="H45" s="104">
        <v>7.79</v>
      </c>
      <c r="I45" s="101">
        <v>8.51</v>
      </c>
      <c r="J45" s="102">
        <v>8.34</v>
      </c>
      <c r="K45" s="106">
        <v>9.15</v>
      </c>
      <c r="L45" s="106">
        <v>9.36</v>
      </c>
      <c r="M45" s="107">
        <v>8.77</v>
      </c>
      <c r="N45" s="106">
        <v>9.24</v>
      </c>
      <c r="O45" s="101">
        <v>8.2200000000000006</v>
      </c>
      <c r="P45" s="102">
        <v>8.42</v>
      </c>
      <c r="Q45" s="101">
        <v>7.81</v>
      </c>
      <c r="R45" s="102">
        <v>7.61</v>
      </c>
      <c r="S45" s="101">
        <v>5.92</v>
      </c>
      <c r="T45" s="102">
        <v>6.08</v>
      </c>
      <c r="U45" s="106">
        <v>6.76</v>
      </c>
      <c r="V45" s="102">
        <v>7.39</v>
      </c>
    </row>
    <row r="46" spans="2:22" outlineLevel="1" x14ac:dyDescent="0.25">
      <c r="B46" s="76" t="s">
        <v>180</v>
      </c>
      <c r="C46" s="101">
        <v>8.02</v>
      </c>
      <c r="D46" s="102">
        <v>7.98</v>
      </c>
      <c r="E46" s="104">
        <v>8.5599999999999987</v>
      </c>
      <c r="F46" s="104">
        <v>8.89</v>
      </c>
      <c r="G46" s="116">
        <v>7.15</v>
      </c>
      <c r="H46" s="104">
        <v>7.76</v>
      </c>
      <c r="I46" s="101">
        <v>8.49</v>
      </c>
      <c r="J46" s="102">
        <v>8.66</v>
      </c>
      <c r="K46" s="106">
        <v>9.19</v>
      </c>
      <c r="L46" s="106">
        <v>8.69</v>
      </c>
      <c r="M46" s="107">
        <v>8.9700000000000006</v>
      </c>
      <c r="N46" s="106">
        <v>8.9700000000000006</v>
      </c>
      <c r="O46" s="101">
        <v>8.23</v>
      </c>
      <c r="P46" s="102">
        <v>8.26</v>
      </c>
      <c r="Q46" s="101">
        <v>7.21</v>
      </c>
      <c r="R46" s="102">
        <v>7.3</v>
      </c>
      <c r="S46" s="101">
        <v>6.59</v>
      </c>
      <c r="T46" s="102">
        <v>6.3</v>
      </c>
      <c r="U46" s="106">
        <v>6.9</v>
      </c>
      <c r="V46" s="102">
        <v>6.89</v>
      </c>
    </row>
    <row r="47" spans="2:22" outlineLevel="1" x14ac:dyDescent="0.25">
      <c r="B47" s="76" t="s">
        <v>185</v>
      </c>
      <c r="C47" s="101">
        <v>8.4499999999999993</v>
      </c>
      <c r="D47" s="102">
        <v>8.48</v>
      </c>
      <c r="E47" s="104">
        <v>9.004999999999999</v>
      </c>
      <c r="F47" s="104">
        <v>8.8049999999999997</v>
      </c>
      <c r="G47" s="116">
        <v>5.78</v>
      </c>
      <c r="H47" s="104">
        <v>7.02</v>
      </c>
      <c r="I47" s="101">
        <v>9.0500000000000007</v>
      </c>
      <c r="J47" s="102">
        <v>8.99</v>
      </c>
      <c r="K47" s="106">
        <v>9.6</v>
      </c>
      <c r="L47" s="106">
        <v>9.61</v>
      </c>
      <c r="M47" s="107">
        <v>9.26</v>
      </c>
      <c r="N47" s="106">
        <v>9.24</v>
      </c>
      <c r="O47" s="101">
        <v>8.66</v>
      </c>
      <c r="P47" s="102">
        <v>8.8000000000000007</v>
      </c>
      <c r="Q47" s="101">
        <v>7.19</v>
      </c>
      <c r="R47" s="102">
        <v>7.51</v>
      </c>
      <c r="S47" s="101">
        <v>7.29</v>
      </c>
      <c r="T47" s="102">
        <v>7.17</v>
      </c>
      <c r="U47" s="106">
        <v>8.0299999999999994</v>
      </c>
      <c r="V47" s="102">
        <v>7.65</v>
      </c>
    </row>
    <row r="48" spans="2:22" outlineLevel="1" x14ac:dyDescent="0.25">
      <c r="B48" s="76" t="s">
        <v>212</v>
      </c>
      <c r="C48" s="101">
        <v>8.17</v>
      </c>
      <c r="D48" s="102">
        <v>7.98</v>
      </c>
      <c r="E48" s="104">
        <v>9.0050000000000008</v>
      </c>
      <c r="F48" s="104">
        <v>9.2199999999999989</v>
      </c>
      <c r="G48" s="116">
        <v>7.03</v>
      </c>
      <c r="H48" s="104">
        <v>7.23</v>
      </c>
      <c r="I48" s="101">
        <v>8.7200000000000006</v>
      </c>
      <c r="J48" s="102">
        <v>9.1</v>
      </c>
      <c r="K48" s="106">
        <v>9.25</v>
      </c>
      <c r="L48" s="106">
        <v>9.43</v>
      </c>
      <c r="M48" s="107">
        <v>9.0500000000000007</v>
      </c>
      <c r="N48" s="106">
        <v>9.14</v>
      </c>
      <c r="O48" s="101">
        <v>8.18</v>
      </c>
      <c r="P48" s="102">
        <v>8.14</v>
      </c>
      <c r="Q48" s="101">
        <v>7.61</v>
      </c>
      <c r="R48" s="102">
        <v>6.19</v>
      </c>
      <c r="S48" s="101">
        <v>6.99</v>
      </c>
      <c r="T48" s="102">
        <v>6.72</v>
      </c>
      <c r="U48" s="106">
        <v>7.36</v>
      </c>
      <c r="V48" s="102">
        <v>6.85</v>
      </c>
    </row>
    <row r="49" spans="2:22" outlineLevel="1" x14ac:dyDescent="0.25">
      <c r="B49" s="76" t="s">
        <v>123</v>
      </c>
      <c r="C49" s="101">
        <v>8.42</v>
      </c>
      <c r="D49" s="102">
        <v>7.99</v>
      </c>
      <c r="E49" s="104">
        <v>8.9400000000000013</v>
      </c>
      <c r="F49" s="104">
        <v>8.85</v>
      </c>
      <c r="G49" s="116">
        <v>8.31</v>
      </c>
      <c r="H49" s="104">
        <v>7.13</v>
      </c>
      <c r="I49" s="101">
        <v>8.89</v>
      </c>
      <c r="J49" s="102">
        <v>8.9</v>
      </c>
      <c r="K49" s="106">
        <v>8.9</v>
      </c>
      <c r="L49" s="106">
        <v>8.6999999999999993</v>
      </c>
      <c r="M49" s="107">
        <v>9.01</v>
      </c>
      <c r="N49" s="106">
        <v>9.07</v>
      </c>
      <c r="O49" s="101">
        <v>8.4600000000000009</v>
      </c>
      <c r="P49" s="102">
        <v>8.25</v>
      </c>
      <c r="Q49" s="101">
        <v>8.1300000000000008</v>
      </c>
      <c r="R49" s="102">
        <v>7.57</v>
      </c>
      <c r="S49" s="101">
        <v>7.2</v>
      </c>
      <c r="T49" s="102">
        <v>6.1</v>
      </c>
      <c r="U49" s="106">
        <v>8.1</v>
      </c>
      <c r="V49" s="102">
        <v>7.25</v>
      </c>
    </row>
    <row r="50" spans="2:22" outlineLevel="1" x14ac:dyDescent="0.25">
      <c r="B50" s="77" t="s">
        <v>151</v>
      </c>
      <c r="C50" s="108">
        <v>7.91</v>
      </c>
      <c r="D50" s="109">
        <v>7.97</v>
      </c>
      <c r="E50" s="111">
        <v>8.995000000000001</v>
      </c>
      <c r="F50" s="111">
        <v>9.23</v>
      </c>
      <c r="G50" s="120">
        <v>7.62</v>
      </c>
      <c r="H50" s="111">
        <v>6.84</v>
      </c>
      <c r="I50" s="108">
        <v>8.99</v>
      </c>
      <c r="J50" s="109">
        <v>8.86</v>
      </c>
      <c r="K50" s="113">
        <v>9.23</v>
      </c>
      <c r="L50" s="113">
        <v>9.14</v>
      </c>
      <c r="M50" s="114">
        <v>9.23</v>
      </c>
      <c r="N50" s="113">
        <v>9.16</v>
      </c>
      <c r="O50" s="108">
        <v>8.1999999999999993</v>
      </c>
      <c r="P50" s="109">
        <v>8.15</v>
      </c>
      <c r="Q50" s="108">
        <v>6.3</v>
      </c>
      <c r="R50" s="109">
        <v>6.63</v>
      </c>
      <c r="S50" s="108">
        <v>6.85</v>
      </c>
      <c r="T50" s="109">
        <v>6.58</v>
      </c>
      <c r="U50" s="113">
        <v>6.93</v>
      </c>
      <c r="V50" s="109">
        <v>7.56</v>
      </c>
    </row>
    <row r="51" spans="2:22" x14ac:dyDescent="0.25">
      <c r="C51" s="106"/>
      <c r="D51" s="106"/>
      <c r="E51" s="104"/>
      <c r="F51" s="104"/>
      <c r="G51" s="104"/>
      <c r="H51" s="104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</row>
    <row r="52" spans="2:22" outlineLevel="1" x14ac:dyDescent="0.25">
      <c r="B52" s="115" t="s">
        <v>261</v>
      </c>
      <c r="C52" s="106"/>
      <c r="D52" s="106"/>
      <c r="E52" s="104"/>
      <c r="F52" s="104"/>
      <c r="G52" s="104"/>
      <c r="H52" s="104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</row>
    <row r="53" spans="2:22" outlineLevel="1" x14ac:dyDescent="0.25">
      <c r="B53" s="75" t="s">
        <v>217</v>
      </c>
      <c r="C53" s="94">
        <v>8.39</v>
      </c>
      <c r="D53" s="95">
        <v>8.1300000000000008</v>
      </c>
      <c r="E53" s="97">
        <v>9.120000000000001</v>
      </c>
      <c r="F53" s="97">
        <v>8.9250000000000007</v>
      </c>
      <c r="G53" s="119">
        <v>6.68</v>
      </c>
      <c r="H53" s="97">
        <v>6.87</v>
      </c>
      <c r="I53" s="94">
        <v>9.0500000000000007</v>
      </c>
      <c r="J53" s="95">
        <v>8.68</v>
      </c>
      <c r="K53" s="99">
        <v>8.8699999999999992</v>
      </c>
      <c r="L53" s="99">
        <v>8.66</v>
      </c>
      <c r="M53" s="100">
        <v>8.61</v>
      </c>
      <c r="N53" s="99">
        <v>8.36</v>
      </c>
      <c r="O53" s="94">
        <v>8.4499999999999993</v>
      </c>
      <c r="P53" s="95">
        <v>8.16</v>
      </c>
      <c r="Q53" s="99">
        <v>8.07</v>
      </c>
      <c r="R53" s="99">
        <v>7.76</v>
      </c>
      <c r="S53" s="94">
        <v>7.67</v>
      </c>
      <c r="T53" s="95">
        <v>7.32</v>
      </c>
      <c r="U53" s="99">
        <v>7.95</v>
      </c>
      <c r="V53" s="95">
        <v>7.79</v>
      </c>
    </row>
    <row r="54" spans="2:22" outlineLevel="1" x14ac:dyDescent="0.25">
      <c r="B54" s="76" t="s">
        <v>193</v>
      </c>
      <c r="C54" s="101">
        <v>7.71</v>
      </c>
      <c r="D54" s="102">
        <v>7.71</v>
      </c>
      <c r="E54" s="104">
        <v>9.01</v>
      </c>
      <c r="F54" s="104">
        <v>8.8650000000000002</v>
      </c>
      <c r="G54" s="116">
        <v>6.46</v>
      </c>
      <c r="H54" s="104">
        <v>6.78</v>
      </c>
      <c r="I54" s="101">
        <v>9.0399999999999991</v>
      </c>
      <c r="J54" s="102">
        <v>8.75</v>
      </c>
      <c r="K54" s="106">
        <v>8.02</v>
      </c>
      <c r="L54" s="106">
        <v>8.08</v>
      </c>
      <c r="M54" s="107">
        <v>7.75</v>
      </c>
      <c r="N54" s="106">
        <v>7.62</v>
      </c>
      <c r="O54" s="101">
        <v>7.39</v>
      </c>
      <c r="P54" s="102">
        <v>7.62</v>
      </c>
      <c r="Q54" s="106">
        <v>7.83</v>
      </c>
      <c r="R54" s="106">
        <v>7.55</v>
      </c>
      <c r="S54" s="101">
        <v>6.6</v>
      </c>
      <c r="T54" s="102">
        <v>6.77</v>
      </c>
      <c r="U54" s="106">
        <v>7.44</v>
      </c>
      <c r="V54" s="102">
        <v>7.58</v>
      </c>
    </row>
    <row r="55" spans="2:22" outlineLevel="1" x14ac:dyDescent="0.25">
      <c r="B55" s="76" t="s">
        <v>126</v>
      </c>
      <c r="C55" s="101">
        <v>8.09</v>
      </c>
      <c r="D55" s="102">
        <v>7.79</v>
      </c>
      <c r="E55" s="104">
        <v>8.7199999999999989</v>
      </c>
      <c r="F55" s="104">
        <v>8.620000000000001</v>
      </c>
      <c r="G55" s="116">
        <v>6.41</v>
      </c>
      <c r="H55" s="104">
        <v>5.92</v>
      </c>
      <c r="I55" s="101">
        <v>8.57</v>
      </c>
      <c r="J55" s="102">
        <v>8.31</v>
      </c>
      <c r="K55" s="106">
        <v>8.44</v>
      </c>
      <c r="L55" s="106">
        <v>8.24</v>
      </c>
      <c r="M55" s="107">
        <v>8.31</v>
      </c>
      <c r="N55" s="106">
        <v>8.06</v>
      </c>
      <c r="O55" s="101">
        <v>8.25</v>
      </c>
      <c r="P55" s="102">
        <v>8.16</v>
      </c>
      <c r="Q55" s="106">
        <v>8</v>
      </c>
      <c r="R55" s="106">
        <v>7.59</v>
      </c>
      <c r="S55" s="101">
        <v>7.42</v>
      </c>
      <c r="T55" s="102">
        <v>6.48</v>
      </c>
      <c r="U55" s="106">
        <v>7.14</v>
      </c>
      <c r="V55" s="102">
        <v>7.16</v>
      </c>
    </row>
    <row r="56" spans="2:22" outlineLevel="1" x14ac:dyDescent="0.25">
      <c r="B56" s="76" t="s">
        <v>218</v>
      </c>
      <c r="C56" s="101">
        <v>8.34</v>
      </c>
      <c r="D56" s="102">
        <v>8.49</v>
      </c>
      <c r="E56" s="104">
        <v>8.9600000000000009</v>
      </c>
      <c r="F56" s="104">
        <v>9.3249999999999993</v>
      </c>
      <c r="G56" s="116">
        <v>7.11</v>
      </c>
      <c r="H56" s="104">
        <v>7.13</v>
      </c>
      <c r="I56" s="101">
        <v>8.85</v>
      </c>
      <c r="J56" s="102">
        <v>9.09</v>
      </c>
      <c r="K56" s="106">
        <v>8.65</v>
      </c>
      <c r="L56" s="106">
        <v>9.1199999999999992</v>
      </c>
      <c r="M56" s="107">
        <v>8.5399999999999991</v>
      </c>
      <c r="N56" s="106">
        <v>8.9</v>
      </c>
      <c r="O56" s="101">
        <v>8.34</v>
      </c>
      <c r="P56" s="102">
        <v>8.49</v>
      </c>
      <c r="Q56" s="106">
        <v>8.25</v>
      </c>
      <c r="R56" s="106">
        <v>8.2200000000000006</v>
      </c>
      <c r="S56" s="101">
        <v>7.8</v>
      </c>
      <c r="T56" s="102">
        <v>7.99</v>
      </c>
      <c r="U56" s="106">
        <v>7.7</v>
      </c>
      <c r="V56" s="102">
        <v>7.49</v>
      </c>
    </row>
    <row r="57" spans="2:22" outlineLevel="1" x14ac:dyDescent="0.25">
      <c r="B57" s="76" t="s">
        <v>86</v>
      </c>
      <c r="C57" s="101">
        <v>7.83</v>
      </c>
      <c r="D57" s="102">
        <v>7.75</v>
      </c>
      <c r="E57" s="104">
        <v>8.7850000000000001</v>
      </c>
      <c r="F57" s="104">
        <v>8.9250000000000007</v>
      </c>
      <c r="G57" s="116">
        <v>6.28</v>
      </c>
      <c r="H57" s="104">
        <v>6.35</v>
      </c>
      <c r="I57" s="101">
        <v>8.82</v>
      </c>
      <c r="J57" s="102">
        <v>8.8800000000000008</v>
      </c>
      <c r="K57" s="106">
        <v>8.24</v>
      </c>
      <c r="L57" s="106">
        <v>7.85</v>
      </c>
      <c r="M57" s="107">
        <v>8.2799999999999994</v>
      </c>
      <c r="N57" s="106">
        <v>8.36</v>
      </c>
      <c r="O57" s="101">
        <v>7.97</v>
      </c>
      <c r="P57" s="102">
        <v>7.85</v>
      </c>
      <c r="Q57" s="106">
        <v>7.67</v>
      </c>
      <c r="R57" s="106">
        <v>7.55</v>
      </c>
      <c r="S57" s="101">
        <v>6.15</v>
      </c>
      <c r="T57" s="102">
        <v>6.26</v>
      </c>
      <c r="U57" s="106">
        <v>7.17</v>
      </c>
      <c r="V57" s="102">
        <v>7.42</v>
      </c>
    </row>
    <row r="58" spans="2:22" outlineLevel="1" x14ac:dyDescent="0.25">
      <c r="B58" s="76" t="s">
        <v>168</v>
      </c>
      <c r="C58" s="101">
        <v>7.8</v>
      </c>
      <c r="D58" s="102">
        <v>7.74</v>
      </c>
      <c r="E58" s="104">
        <v>8.7949999999999999</v>
      </c>
      <c r="F58" s="104">
        <v>8.74</v>
      </c>
      <c r="G58" s="116">
        <v>6.77</v>
      </c>
      <c r="H58" s="104">
        <v>6.57</v>
      </c>
      <c r="I58" s="101">
        <v>8.86</v>
      </c>
      <c r="J58" s="102">
        <v>8.82</v>
      </c>
      <c r="K58" s="106">
        <v>8.42</v>
      </c>
      <c r="L58" s="106">
        <v>8.1</v>
      </c>
      <c r="M58" s="107">
        <v>8.51</v>
      </c>
      <c r="N58" s="106">
        <v>8.32</v>
      </c>
      <c r="O58" s="101">
        <v>8.11</v>
      </c>
      <c r="P58" s="102">
        <v>8.0299999999999994</v>
      </c>
      <c r="Q58" s="106">
        <v>7.72</v>
      </c>
      <c r="R58" s="106">
        <v>7.65</v>
      </c>
      <c r="S58" s="101">
        <v>5.98</v>
      </c>
      <c r="T58" s="102">
        <v>5.98</v>
      </c>
      <c r="U58" s="106">
        <v>6.44</v>
      </c>
      <c r="V58" s="102">
        <v>6.98</v>
      </c>
    </row>
    <row r="59" spans="2:22" outlineLevel="1" x14ac:dyDescent="0.25">
      <c r="B59" s="76" t="s">
        <v>194</v>
      </c>
      <c r="C59" s="101">
        <v>7.81</v>
      </c>
      <c r="D59" s="102">
        <v>7.95</v>
      </c>
      <c r="E59" s="104">
        <v>8.5950000000000006</v>
      </c>
      <c r="F59" s="104">
        <v>8.9849999999999994</v>
      </c>
      <c r="G59" s="116">
        <v>6.18</v>
      </c>
      <c r="H59" s="104">
        <v>6.47</v>
      </c>
      <c r="I59" s="101">
        <v>8.59</v>
      </c>
      <c r="J59" s="102">
        <v>8.82</v>
      </c>
      <c r="K59" s="106">
        <v>8.69</v>
      </c>
      <c r="L59" s="106">
        <v>8.7100000000000009</v>
      </c>
      <c r="M59" s="107">
        <v>8.19</v>
      </c>
      <c r="N59" s="106">
        <v>8.2200000000000006</v>
      </c>
      <c r="O59" s="101">
        <v>7.98</v>
      </c>
      <c r="P59" s="102">
        <v>8.1999999999999993</v>
      </c>
      <c r="Q59" s="106">
        <v>7.79</v>
      </c>
      <c r="R59" s="106">
        <v>7.92</v>
      </c>
      <c r="S59" s="101">
        <v>6.08</v>
      </c>
      <c r="T59" s="102">
        <v>6.08</v>
      </c>
      <c r="U59" s="106">
        <v>7.12</v>
      </c>
      <c r="V59" s="102">
        <v>7.53</v>
      </c>
    </row>
    <row r="60" spans="2:22" outlineLevel="1" x14ac:dyDescent="0.25">
      <c r="B60" s="76" t="s">
        <v>127</v>
      </c>
      <c r="C60" s="101">
        <v>8.1199999999999992</v>
      </c>
      <c r="D60" s="102">
        <v>8.0500000000000007</v>
      </c>
      <c r="E60" s="104">
        <v>8.9600000000000009</v>
      </c>
      <c r="F60" s="104">
        <v>8.7750000000000004</v>
      </c>
      <c r="G60" s="116">
        <v>7.54</v>
      </c>
      <c r="H60" s="104">
        <v>6.2</v>
      </c>
      <c r="I60" s="101">
        <v>8.64</v>
      </c>
      <c r="J60" s="102">
        <v>8.68</v>
      </c>
      <c r="K60" s="106">
        <v>8.91</v>
      </c>
      <c r="L60" s="106">
        <v>8.73</v>
      </c>
      <c r="M60" s="107">
        <v>8.9499999999999993</v>
      </c>
      <c r="N60" s="106">
        <v>8.7799999999999994</v>
      </c>
      <c r="O60" s="101">
        <v>8.19</v>
      </c>
      <c r="P60" s="102">
        <v>8.36</v>
      </c>
      <c r="Q60" s="106">
        <v>7.92</v>
      </c>
      <c r="R60" s="106">
        <v>7.89</v>
      </c>
      <c r="S60" s="101">
        <v>6.47</v>
      </c>
      <c r="T60" s="102">
        <v>6.59</v>
      </c>
      <c r="U60" s="106">
        <v>7.38</v>
      </c>
      <c r="V60" s="102">
        <v>6.69</v>
      </c>
    </row>
    <row r="61" spans="2:22" outlineLevel="1" x14ac:dyDescent="0.25">
      <c r="B61" s="76" t="s">
        <v>219</v>
      </c>
      <c r="C61" s="101">
        <v>7.98</v>
      </c>
      <c r="D61" s="102">
        <v>7.71</v>
      </c>
      <c r="E61" s="104">
        <v>8.9149999999999991</v>
      </c>
      <c r="F61" s="104">
        <v>9.0350000000000001</v>
      </c>
      <c r="G61" s="116">
        <v>6.95</v>
      </c>
      <c r="H61" s="104">
        <v>5.68</v>
      </c>
      <c r="I61" s="101">
        <v>8.93</v>
      </c>
      <c r="J61" s="102">
        <v>9.0399999999999991</v>
      </c>
      <c r="K61" s="106">
        <v>8.16</v>
      </c>
      <c r="L61" s="106">
        <v>8.4700000000000006</v>
      </c>
      <c r="M61" s="107">
        <v>8.39</v>
      </c>
      <c r="N61" s="106">
        <v>8.7100000000000009</v>
      </c>
      <c r="O61" s="101">
        <v>8.0500000000000007</v>
      </c>
      <c r="P61" s="102">
        <v>7.78</v>
      </c>
      <c r="Q61" s="106">
        <v>7.7</v>
      </c>
      <c r="R61" s="106">
        <v>7.01</v>
      </c>
      <c r="S61" s="101">
        <v>6.75</v>
      </c>
      <c r="T61" s="102">
        <v>5.89</v>
      </c>
      <c r="U61" s="106">
        <v>7.31</v>
      </c>
      <c r="V61" s="102">
        <v>6.92</v>
      </c>
    </row>
    <row r="62" spans="2:22" outlineLevel="1" x14ac:dyDescent="0.25">
      <c r="B62" s="76" t="s">
        <v>230</v>
      </c>
      <c r="C62" s="101">
        <v>8.19</v>
      </c>
      <c r="D62" s="102">
        <v>7.91</v>
      </c>
      <c r="E62" s="104">
        <v>8.74</v>
      </c>
      <c r="F62" s="104">
        <v>8.61</v>
      </c>
      <c r="G62" s="116">
        <v>6.5</v>
      </c>
      <c r="H62" s="104">
        <v>5.77</v>
      </c>
      <c r="I62" s="101">
        <v>8.82</v>
      </c>
      <c r="J62" s="102">
        <v>8.73</v>
      </c>
      <c r="K62" s="106">
        <v>8.83</v>
      </c>
      <c r="L62" s="106">
        <v>8.68</v>
      </c>
      <c r="M62" s="107">
        <v>8.83</v>
      </c>
      <c r="N62" s="106">
        <v>8.27</v>
      </c>
      <c r="O62" s="101">
        <v>8.4700000000000006</v>
      </c>
      <c r="P62" s="102">
        <v>8.14</v>
      </c>
      <c r="Q62" s="106">
        <v>7.79</v>
      </c>
      <c r="R62" s="106">
        <v>7.73</v>
      </c>
      <c r="S62" s="101">
        <v>7.02</v>
      </c>
      <c r="T62" s="102">
        <v>6.56</v>
      </c>
      <c r="U62" s="106">
        <v>7.12</v>
      </c>
      <c r="V62" s="102">
        <v>6.9</v>
      </c>
    </row>
    <row r="63" spans="2:22" outlineLevel="1" x14ac:dyDescent="0.25">
      <c r="B63" s="76" t="s">
        <v>96</v>
      </c>
      <c r="C63" s="101">
        <v>7.58</v>
      </c>
      <c r="D63" s="102">
        <v>8.1</v>
      </c>
      <c r="E63" s="104">
        <v>8.5449999999999999</v>
      </c>
      <c r="F63" s="104">
        <v>9.16</v>
      </c>
      <c r="G63" s="116">
        <v>5.54</v>
      </c>
      <c r="H63" s="104">
        <v>7.15</v>
      </c>
      <c r="I63" s="101">
        <v>8.59</v>
      </c>
      <c r="J63" s="102">
        <v>9.27</v>
      </c>
      <c r="K63" s="106">
        <v>8.09</v>
      </c>
      <c r="L63" s="106">
        <v>8.39</v>
      </c>
      <c r="M63" s="107">
        <v>7.94</v>
      </c>
      <c r="N63" s="106">
        <v>8.32</v>
      </c>
      <c r="O63" s="101">
        <v>7.81</v>
      </c>
      <c r="P63" s="102">
        <v>8.2799999999999994</v>
      </c>
      <c r="Q63" s="106">
        <v>7.14</v>
      </c>
      <c r="R63" s="106">
        <v>7.69</v>
      </c>
      <c r="S63" s="101">
        <v>6.2</v>
      </c>
      <c r="T63" s="102">
        <v>6.72</v>
      </c>
      <c r="U63" s="106">
        <v>7.01</v>
      </c>
      <c r="V63" s="102">
        <v>7.89</v>
      </c>
    </row>
    <row r="64" spans="2:22" outlineLevel="1" x14ac:dyDescent="0.25">
      <c r="B64" s="76" t="s">
        <v>170</v>
      </c>
      <c r="C64" s="101">
        <v>7.46</v>
      </c>
      <c r="D64" s="102">
        <v>7.57</v>
      </c>
      <c r="E64" s="104">
        <v>8.4849999999999994</v>
      </c>
      <c r="F64" s="104">
        <v>8.68</v>
      </c>
      <c r="G64" s="116">
        <v>6.37</v>
      </c>
      <c r="H64" s="104">
        <v>6.67</v>
      </c>
      <c r="I64" s="101">
        <v>8.48</v>
      </c>
      <c r="J64" s="102">
        <v>8.48</v>
      </c>
      <c r="K64" s="106">
        <v>7.99</v>
      </c>
      <c r="L64" s="106">
        <v>8.32</v>
      </c>
      <c r="M64" s="107">
        <v>7.88</v>
      </c>
      <c r="N64" s="106">
        <v>7.95</v>
      </c>
      <c r="O64" s="101">
        <v>7.64</v>
      </c>
      <c r="P64" s="102">
        <v>7.61</v>
      </c>
      <c r="Q64" s="106">
        <v>7.57</v>
      </c>
      <c r="R64" s="106">
        <v>7.84</v>
      </c>
      <c r="S64" s="101">
        <v>5.85</v>
      </c>
      <c r="T64" s="102">
        <v>5.9</v>
      </c>
      <c r="U64" s="106">
        <v>6.31</v>
      </c>
      <c r="V64" s="102">
        <v>6.87</v>
      </c>
    </row>
    <row r="65" spans="2:22" outlineLevel="1" x14ac:dyDescent="0.25">
      <c r="B65" s="76" t="s">
        <v>220</v>
      </c>
      <c r="C65" s="101">
        <v>8.1199999999999992</v>
      </c>
      <c r="D65" s="102">
        <v>8.39</v>
      </c>
      <c r="E65" s="104">
        <v>8.6849999999999987</v>
      </c>
      <c r="F65" s="104">
        <v>9.2749999999999986</v>
      </c>
      <c r="G65" s="116">
        <v>6.58</v>
      </c>
      <c r="H65" s="104">
        <v>6.37</v>
      </c>
      <c r="I65" s="101">
        <v>8.76</v>
      </c>
      <c r="J65" s="102">
        <v>9.24</v>
      </c>
      <c r="K65" s="106">
        <v>8.89</v>
      </c>
      <c r="L65" s="106">
        <v>8.9700000000000006</v>
      </c>
      <c r="M65" s="107">
        <v>9.0399999999999991</v>
      </c>
      <c r="N65" s="106">
        <v>9.14</v>
      </c>
      <c r="O65" s="101">
        <v>8.49</v>
      </c>
      <c r="P65" s="102">
        <v>8.7200000000000006</v>
      </c>
      <c r="Q65" s="106">
        <v>7.74</v>
      </c>
      <c r="R65" s="106">
        <v>7.96</v>
      </c>
      <c r="S65" s="101">
        <v>6.55</v>
      </c>
      <c r="T65" s="102">
        <v>7.36</v>
      </c>
      <c r="U65" s="106">
        <v>7.01</v>
      </c>
      <c r="V65" s="102">
        <v>7</v>
      </c>
    </row>
    <row r="66" spans="2:22" outlineLevel="1" x14ac:dyDescent="0.25">
      <c r="B66" s="76" t="s">
        <v>130</v>
      </c>
      <c r="C66" s="101">
        <v>8.18</v>
      </c>
      <c r="D66" s="102">
        <v>7.99</v>
      </c>
      <c r="E66" s="104">
        <v>9.0449999999999999</v>
      </c>
      <c r="F66" s="104">
        <v>9.0150000000000006</v>
      </c>
      <c r="G66" s="116">
        <v>7.26</v>
      </c>
      <c r="H66" s="104">
        <v>6.44</v>
      </c>
      <c r="I66" s="101">
        <v>9.07</v>
      </c>
      <c r="J66" s="102">
        <v>8.6999999999999993</v>
      </c>
      <c r="K66" s="106">
        <v>8.84</v>
      </c>
      <c r="L66" s="106">
        <v>8.67</v>
      </c>
      <c r="M66" s="107">
        <v>8.67</v>
      </c>
      <c r="N66" s="106">
        <v>8.49</v>
      </c>
      <c r="O66" s="101">
        <v>8.3800000000000008</v>
      </c>
      <c r="P66" s="102">
        <v>8.15</v>
      </c>
      <c r="Q66" s="106">
        <v>7.83</v>
      </c>
      <c r="R66" s="106">
        <v>7.7</v>
      </c>
      <c r="S66" s="101">
        <v>6.94</v>
      </c>
      <c r="T66" s="102">
        <v>6.94</v>
      </c>
      <c r="U66" s="106">
        <v>7.29</v>
      </c>
      <c r="V66" s="102">
        <v>6.98</v>
      </c>
    </row>
    <row r="67" spans="2:22" outlineLevel="1" x14ac:dyDescent="0.25">
      <c r="B67" s="76" t="s">
        <v>222</v>
      </c>
      <c r="C67" s="101">
        <v>8.02</v>
      </c>
      <c r="D67" s="102">
        <v>8.02</v>
      </c>
      <c r="E67" s="104">
        <v>9.06</v>
      </c>
      <c r="F67" s="104">
        <v>8.9849999999999994</v>
      </c>
      <c r="G67" s="116">
        <v>6.81</v>
      </c>
      <c r="H67" s="104">
        <v>7.03</v>
      </c>
      <c r="I67" s="101">
        <v>9</v>
      </c>
      <c r="J67" s="102">
        <v>8.93</v>
      </c>
      <c r="K67" s="106">
        <v>8.7200000000000006</v>
      </c>
      <c r="L67" s="106">
        <v>8.56</v>
      </c>
      <c r="M67" s="107">
        <v>8.19</v>
      </c>
      <c r="N67" s="106">
        <v>8.4700000000000006</v>
      </c>
      <c r="O67" s="101">
        <v>8.25</v>
      </c>
      <c r="P67" s="102">
        <v>8.27</v>
      </c>
      <c r="Q67" s="106">
        <v>7.31</v>
      </c>
      <c r="R67" s="106">
        <v>7.52</v>
      </c>
      <c r="S67" s="101">
        <v>6.83</v>
      </c>
      <c r="T67" s="102">
        <v>6.63</v>
      </c>
      <c r="U67" s="106">
        <v>7.28</v>
      </c>
      <c r="V67" s="102">
        <v>7.14</v>
      </c>
    </row>
    <row r="68" spans="2:22" outlineLevel="1" x14ac:dyDescent="0.25">
      <c r="B68" s="76" t="s">
        <v>195</v>
      </c>
      <c r="C68" s="101">
        <v>7.93</v>
      </c>
      <c r="D68" s="102">
        <v>7.95</v>
      </c>
      <c r="E68" s="104">
        <v>9.0449999999999999</v>
      </c>
      <c r="F68" s="104">
        <v>9.0599999999999987</v>
      </c>
      <c r="G68" s="116">
        <v>7.06</v>
      </c>
      <c r="H68" s="104">
        <v>6.89</v>
      </c>
      <c r="I68" s="101">
        <v>8.9</v>
      </c>
      <c r="J68" s="102">
        <v>9.02</v>
      </c>
      <c r="K68" s="106">
        <v>8.74</v>
      </c>
      <c r="L68" s="106">
        <v>8.44</v>
      </c>
      <c r="M68" s="107">
        <v>8.39</v>
      </c>
      <c r="N68" s="106">
        <v>8.25</v>
      </c>
      <c r="O68" s="101">
        <v>7.84</v>
      </c>
      <c r="P68" s="102">
        <v>8.11</v>
      </c>
      <c r="Q68" s="106">
        <v>7.81</v>
      </c>
      <c r="R68" s="106">
        <v>7.76</v>
      </c>
      <c r="S68" s="101">
        <v>6.69</v>
      </c>
      <c r="T68" s="102">
        <v>6.43</v>
      </c>
      <c r="U68" s="106">
        <v>7.27</v>
      </c>
      <c r="V68" s="102">
        <v>7.54</v>
      </c>
    </row>
    <row r="69" spans="2:22" outlineLevel="1" x14ac:dyDescent="0.25">
      <c r="B69" s="76" t="s">
        <v>171</v>
      </c>
      <c r="C69" s="101">
        <v>7.72</v>
      </c>
      <c r="D69" s="102">
        <v>7.53</v>
      </c>
      <c r="E69" s="104">
        <v>8.61</v>
      </c>
      <c r="F69" s="104">
        <v>8.6750000000000007</v>
      </c>
      <c r="G69" s="116">
        <v>6.32</v>
      </c>
      <c r="H69" s="104">
        <v>6.69</v>
      </c>
      <c r="I69" s="101">
        <v>8.8800000000000008</v>
      </c>
      <c r="J69" s="102">
        <v>8.82</v>
      </c>
      <c r="K69" s="106">
        <v>8.18</v>
      </c>
      <c r="L69" s="106">
        <v>7.83</v>
      </c>
      <c r="M69" s="107">
        <v>7.85</v>
      </c>
      <c r="N69" s="106">
        <v>7.64</v>
      </c>
      <c r="O69" s="101">
        <v>7.84</v>
      </c>
      <c r="P69" s="102">
        <v>7.6</v>
      </c>
      <c r="Q69" s="106">
        <v>7.5</v>
      </c>
      <c r="R69" s="106">
        <v>7.43</v>
      </c>
      <c r="S69" s="101">
        <v>6.46</v>
      </c>
      <c r="T69" s="102">
        <v>6</v>
      </c>
      <c r="U69" s="106">
        <v>6.79</v>
      </c>
      <c r="V69" s="102">
        <v>7.06</v>
      </c>
    </row>
    <row r="70" spans="2:22" outlineLevel="1" x14ac:dyDescent="0.25">
      <c r="B70" s="76" t="s">
        <v>172</v>
      </c>
      <c r="C70" s="101">
        <v>7.47</v>
      </c>
      <c r="D70" s="102">
        <v>7.57</v>
      </c>
      <c r="E70" s="104">
        <v>9.2199999999999989</v>
      </c>
      <c r="F70" s="104">
        <v>9.0150000000000006</v>
      </c>
      <c r="G70" s="116">
        <v>7.42</v>
      </c>
      <c r="H70" s="104">
        <v>6.72</v>
      </c>
      <c r="I70" s="101">
        <v>9.17</v>
      </c>
      <c r="J70" s="102">
        <v>8.76</v>
      </c>
      <c r="K70" s="106">
        <v>7.81</v>
      </c>
      <c r="L70" s="106">
        <v>8.1999999999999993</v>
      </c>
      <c r="M70" s="107">
        <v>7.88</v>
      </c>
      <c r="N70" s="106">
        <v>7.56</v>
      </c>
      <c r="O70" s="101">
        <v>7.07</v>
      </c>
      <c r="P70" s="102">
        <v>7.43</v>
      </c>
      <c r="Q70" s="106">
        <v>8.4</v>
      </c>
      <c r="R70" s="106">
        <v>7.65</v>
      </c>
      <c r="S70" s="101">
        <v>4.63</v>
      </c>
      <c r="T70" s="102">
        <v>6.39</v>
      </c>
      <c r="U70" s="106">
        <v>7.42</v>
      </c>
      <c r="V70" s="102">
        <v>6.98</v>
      </c>
    </row>
    <row r="71" spans="2:22" outlineLevel="1" x14ac:dyDescent="0.25">
      <c r="B71" s="76" t="s">
        <v>100</v>
      </c>
      <c r="C71" s="101">
        <v>8.17</v>
      </c>
      <c r="D71" s="102">
        <v>7.96</v>
      </c>
      <c r="E71" s="104">
        <v>8.8149999999999995</v>
      </c>
      <c r="F71" s="104">
        <v>8.7199999999999989</v>
      </c>
      <c r="G71" s="116">
        <v>7.03</v>
      </c>
      <c r="H71" s="104">
        <v>6.21</v>
      </c>
      <c r="I71" s="101">
        <v>8.85</v>
      </c>
      <c r="J71" s="102">
        <v>8.74</v>
      </c>
      <c r="K71" s="106">
        <v>8.65</v>
      </c>
      <c r="L71" s="106">
        <v>8.3000000000000007</v>
      </c>
      <c r="M71" s="107">
        <v>8.7200000000000006</v>
      </c>
      <c r="N71" s="106">
        <v>8.48</v>
      </c>
      <c r="O71" s="101">
        <v>8.39</v>
      </c>
      <c r="P71" s="102">
        <v>8.0399999999999991</v>
      </c>
      <c r="Q71" s="106">
        <v>7.66</v>
      </c>
      <c r="R71" s="106">
        <v>7.47</v>
      </c>
      <c r="S71" s="101">
        <v>7.05</v>
      </c>
      <c r="T71" s="102">
        <v>7.09</v>
      </c>
      <c r="U71" s="106">
        <v>7.59</v>
      </c>
      <c r="V71" s="102">
        <v>7.47</v>
      </c>
    </row>
    <row r="72" spans="2:22" outlineLevel="1" x14ac:dyDescent="0.25">
      <c r="B72" s="76" t="s">
        <v>102</v>
      </c>
      <c r="C72" s="101">
        <v>8.6999999999999993</v>
      </c>
      <c r="D72" s="102">
        <v>7.77</v>
      </c>
      <c r="E72" s="104">
        <v>9.0749999999999993</v>
      </c>
      <c r="F72" s="104">
        <v>8.7650000000000006</v>
      </c>
      <c r="G72" s="116">
        <v>7.23</v>
      </c>
      <c r="H72" s="104">
        <v>6.21</v>
      </c>
      <c r="I72" s="101">
        <v>9.07</v>
      </c>
      <c r="J72" s="102">
        <v>8.67</v>
      </c>
      <c r="K72" s="106">
        <v>9.1199999999999992</v>
      </c>
      <c r="L72" s="106">
        <v>8.5399999999999991</v>
      </c>
      <c r="M72" s="107">
        <v>9.0299999999999994</v>
      </c>
      <c r="N72" s="106">
        <v>8.3000000000000007</v>
      </c>
      <c r="O72" s="101">
        <v>8.84</v>
      </c>
      <c r="P72" s="102">
        <v>7.91</v>
      </c>
      <c r="Q72" s="106">
        <v>8.3800000000000008</v>
      </c>
      <c r="R72" s="106">
        <v>7.67</v>
      </c>
      <c r="S72" s="101">
        <v>7.93</v>
      </c>
      <c r="T72" s="102">
        <v>6.21</v>
      </c>
      <c r="U72" s="106">
        <v>8.27</v>
      </c>
      <c r="V72" s="102">
        <v>7.04</v>
      </c>
    </row>
    <row r="73" spans="2:22" outlineLevel="1" x14ac:dyDescent="0.25">
      <c r="B73" s="76" t="s">
        <v>223</v>
      </c>
      <c r="C73" s="101">
        <v>8.23</v>
      </c>
      <c r="D73" s="102">
        <v>8.33</v>
      </c>
      <c r="E73" s="104">
        <v>8.83</v>
      </c>
      <c r="F73" s="104">
        <v>9.0449999999999999</v>
      </c>
      <c r="G73" s="116">
        <v>6.71</v>
      </c>
      <c r="H73" s="104">
        <v>6.83</v>
      </c>
      <c r="I73" s="101">
        <v>8.4600000000000009</v>
      </c>
      <c r="J73" s="102">
        <v>9.0299999999999994</v>
      </c>
      <c r="K73" s="106">
        <v>8.82</v>
      </c>
      <c r="L73" s="106">
        <v>9.1</v>
      </c>
      <c r="M73" s="107">
        <v>8.7799999999999994</v>
      </c>
      <c r="N73" s="106">
        <v>8.85</v>
      </c>
      <c r="O73" s="101">
        <v>8.5500000000000007</v>
      </c>
      <c r="P73" s="102">
        <v>8.51</v>
      </c>
      <c r="Q73" s="106">
        <v>7.7</v>
      </c>
      <c r="R73" s="106">
        <v>7.55</v>
      </c>
      <c r="S73" s="101">
        <v>7.23</v>
      </c>
      <c r="T73" s="102">
        <v>7.32</v>
      </c>
      <c r="U73" s="106">
        <v>7.43</v>
      </c>
      <c r="V73" s="102">
        <v>7.42</v>
      </c>
    </row>
    <row r="74" spans="2:22" outlineLevel="1" x14ac:dyDescent="0.25">
      <c r="B74" s="76" t="s">
        <v>104</v>
      </c>
      <c r="C74" s="101">
        <v>8.32</v>
      </c>
      <c r="D74" s="102">
        <v>8.35</v>
      </c>
      <c r="E74" s="104">
        <v>9.08</v>
      </c>
      <c r="F74" s="104">
        <v>8.870000000000001</v>
      </c>
      <c r="G74" s="116">
        <v>6.98</v>
      </c>
      <c r="H74" s="104">
        <v>7.38</v>
      </c>
      <c r="I74" s="101">
        <v>9.18</v>
      </c>
      <c r="J74" s="102">
        <v>9.06</v>
      </c>
      <c r="K74" s="106">
        <v>8.9499999999999993</v>
      </c>
      <c r="L74" s="106">
        <v>8.92</v>
      </c>
      <c r="M74" s="107">
        <v>8.9</v>
      </c>
      <c r="N74" s="106">
        <v>8.57</v>
      </c>
      <c r="O74" s="101">
        <v>8.5</v>
      </c>
      <c r="P74" s="102">
        <v>8.5</v>
      </c>
      <c r="Q74" s="106">
        <v>8.16</v>
      </c>
      <c r="R74" s="106">
        <v>8.32</v>
      </c>
      <c r="S74" s="101">
        <v>7.05</v>
      </c>
      <c r="T74" s="102">
        <v>7.1</v>
      </c>
      <c r="U74" s="106">
        <v>7.37</v>
      </c>
      <c r="V74" s="102">
        <v>8.2100000000000009</v>
      </c>
    </row>
    <row r="75" spans="2:22" outlineLevel="1" x14ac:dyDescent="0.25">
      <c r="B75" s="76" t="s">
        <v>202</v>
      </c>
      <c r="C75" s="101">
        <v>7.7</v>
      </c>
      <c r="D75" s="102">
        <v>7.57</v>
      </c>
      <c r="E75" s="104">
        <v>8.4750000000000014</v>
      </c>
      <c r="F75" s="104">
        <v>8.5</v>
      </c>
      <c r="G75" s="116">
        <v>5.85</v>
      </c>
      <c r="H75" s="104">
        <v>6.11</v>
      </c>
      <c r="I75" s="101">
        <v>8.92</v>
      </c>
      <c r="J75" s="102">
        <v>8.56</v>
      </c>
      <c r="K75" s="106">
        <v>8.4</v>
      </c>
      <c r="L75" s="106">
        <v>8.41</v>
      </c>
      <c r="M75" s="107">
        <v>8.18</v>
      </c>
      <c r="N75" s="106">
        <v>8.11</v>
      </c>
      <c r="O75" s="101">
        <v>7.84</v>
      </c>
      <c r="P75" s="102">
        <v>7.69</v>
      </c>
      <c r="Q75" s="106">
        <v>7.55</v>
      </c>
      <c r="R75" s="106">
        <v>7.36</v>
      </c>
      <c r="S75" s="101">
        <v>6.16</v>
      </c>
      <c r="T75" s="102">
        <v>6.17</v>
      </c>
      <c r="U75" s="106">
        <v>6.81</v>
      </c>
      <c r="V75" s="102">
        <v>6.62</v>
      </c>
    </row>
    <row r="76" spans="2:22" outlineLevel="1" x14ac:dyDescent="0.25">
      <c r="B76" s="76" t="s">
        <v>224</v>
      </c>
      <c r="C76" s="101">
        <v>7.69</v>
      </c>
      <c r="D76" s="102">
        <v>8.0399999999999991</v>
      </c>
      <c r="E76" s="104">
        <v>8.4749999999999996</v>
      </c>
      <c r="F76" s="104">
        <v>8.620000000000001</v>
      </c>
      <c r="G76" s="116">
        <v>6.2</v>
      </c>
      <c r="H76" s="104">
        <v>6.65</v>
      </c>
      <c r="I76" s="101">
        <v>8.31</v>
      </c>
      <c r="J76" s="102">
        <v>8.81</v>
      </c>
      <c r="K76" s="106">
        <v>8.34</v>
      </c>
      <c r="L76" s="106">
        <v>8.7200000000000006</v>
      </c>
      <c r="M76" s="107">
        <v>8.36</v>
      </c>
      <c r="N76" s="106">
        <v>8.83</v>
      </c>
      <c r="O76" s="101">
        <v>7.58</v>
      </c>
      <c r="P76" s="102">
        <v>7.86</v>
      </c>
      <c r="Q76" s="106">
        <v>7.03</v>
      </c>
      <c r="R76" s="106">
        <v>7.49</v>
      </c>
      <c r="S76" s="101">
        <v>6.86</v>
      </c>
      <c r="T76" s="102">
        <v>7.29</v>
      </c>
      <c r="U76" s="106">
        <v>6.79</v>
      </c>
      <c r="V76" s="102">
        <v>7.38</v>
      </c>
    </row>
    <row r="77" spans="2:22" outlineLevel="1" x14ac:dyDescent="0.25">
      <c r="B77" s="76" t="s">
        <v>135</v>
      </c>
      <c r="C77" s="101">
        <v>7.83</v>
      </c>
      <c r="D77" s="102">
        <v>8.08</v>
      </c>
      <c r="E77" s="104">
        <v>8.7149999999999999</v>
      </c>
      <c r="F77" s="104">
        <v>9.1849999999999987</v>
      </c>
      <c r="G77" s="116">
        <v>6.72</v>
      </c>
      <c r="H77" s="104">
        <v>6.96</v>
      </c>
      <c r="I77" s="101">
        <v>8.99</v>
      </c>
      <c r="J77" s="102">
        <v>8.99</v>
      </c>
      <c r="K77" s="106">
        <v>8.64</v>
      </c>
      <c r="L77" s="106">
        <v>9.01</v>
      </c>
      <c r="M77" s="107">
        <v>8.31</v>
      </c>
      <c r="N77" s="106">
        <v>8.4</v>
      </c>
      <c r="O77" s="101">
        <v>8.07</v>
      </c>
      <c r="P77" s="102">
        <v>8.2100000000000009</v>
      </c>
      <c r="Q77" s="106">
        <v>7.35</v>
      </c>
      <c r="R77" s="106">
        <v>7.45</v>
      </c>
      <c r="S77" s="101">
        <v>6.21</v>
      </c>
      <c r="T77" s="102">
        <v>6.6</v>
      </c>
      <c r="U77" s="106">
        <v>6.7</v>
      </c>
      <c r="V77" s="102">
        <v>7.59</v>
      </c>
    </row>
    <row r="78" spans="2:22" outlineLevel="1" x14ac:dyDescent="0.25">
      <c r="B78" s="76" t="s">
        <v>203</v>
      </c>
      <c r="C78" s="101">
        <v>8.2899999999999991</v>
      </c>
      <c r="D78" s="102">
        <v>8.1999999999999993</v>
      </c>
      <c r="E78" s="104">
        <v>9.2199999999999989</v>
      </c>
      <c r="F78" s="104">
        <v>9.1150000000000002</v>
      </c>
      <c r="G78" s="116">
        <v>6.2</v>
      </c>
      <c r="H78" s="104">
        <v>5.94</v>
      </c>
      <c r="I78" s="101">
        <v>9.39</v>
      </c>
      <c r="J78" s="102">
        <v>9.2100000000000009</v>
      </c>
      <c r="K78" s="106">
        <v>8.9</v>
      </c>
      <c r="L78" s="106">
        <v>8.76</v>
      </c>
      <c r="M78" s="107">
        <v>8.2899999999999991</v>
      </c>
      <c r="N78" s="106">
        <v>8.11</v>
      </c>
      <c r="O78" s="101">
        <v>8.34</v>
      </c>
      <c r="P78" s="102">
        <v>8.17</v>
      </c>
      <c r="Q78" s="106">
        <v>8.07</v>
      </c>
      <c r="R78" s="106">
        <v>7.74</v>
      </c>
      <c r="S78" s="101">
        <v>7.16</v>
      </c>
      <c r="T78" s="102">
        <v>7.49</v>
      </c>
      <c r="U78" s="106">
        <v>7.72</v>
      </c>
      <c r="V78" s="102">
        <v>7.78</v>
      </c>
    </row>
    <row r="79" spans="2:22" outlineLevel="1" x14ac:dyDescent="0.25">
      <c r="B79" s="76" t="s">
        <v>136</v>
      </c>
      <c r="C79" s="101">
        <v>7.78</v>
      </c>
      <c r="D79" s="102">
        <v>7.89</v>
      </c>
      <c r="E79" s="104">
        <v>8.8550000000000004</v>
      </c>
      <c r="F79" s="104">
        <v>8.83</v>
      </c>
      <c r="G79" s="116">
        <v>6.84</v>
      </c>
      <c r="H79" s="104">
        <v>6.82</v>
      </c>
      <c r="I79" s="101">
        <v>8.93</v>
      </c>
      <c r="J79" s="102">
        <v>8.7899999999999991</v>
      </c>
      <c r="K79" s="106">
        <v>8.35</v>
      </c>
      <c r="L79" s="106">
        <v>8.3800000000000008</v>
      </c>
      <c r="M79" s="107">
        <v>8.1300000000000008</v>
      </c>
      <c r="N79" s="106">
        <v>7.96</v>
      </c>
      <c r="O79" s="101">
        <v>7.84</v>
      </c>
      <c r="P79" s="102">
        <v>7.87</v>
      </c>
      <c r="Q79" s="106">
        <v>7.41</v>
      </c>
      <c r="R79" s="106">
        <v>7.6</v>
      </c>
      <c r="S79" s="101">
        <v>6.64</v>
      </c>
      <c r="T79" s="102">
        <v>7.07</v>
      </c>
      <c r="U79" s="106">
        <v>6.89</v>
      </c>
      <c r="V79" s="102">
        <v>7.5</v>
      </c>
    </row>
    <row r="80" spans="2:22" outlineLevel="1" x14ac:dyDescent="0.25">
      <c r="B80" s="76" t="s">
        <v>137</v>
      </c>
      <c r="C80" s="101">
        <v>7.46</v>
      </c>
      <c r="D80" s="102">
        <v>7.34</v>
      </c>
      <c r="E80" s="104">
        <v>8.995000000000001</v>
      </c>
      <c r="F80" s="104">
        <v>9.0749999999999993</v>
      </c>
      <c r="G80" s="116">
        <v>6.27</v>
      </c>
      <c r="H80" s="104">
        <v>6.06</v>
      </c>
      <c r="I80" s="101">
        <v>8.75</v>
      </c>
      <c r="J80" s="102">
        <v>8.94</v>
      </c>
      <c r="K80" s="106">
        <v>8.26</v>
      </c>
      <c r="L80" s="106">
        <v>8.2100000000000009</v>
      </c>
      <c r="M80" s="107">
        <v>8.49</v>
      </c>
      <c r="N80" s="106">
        <v>8.44</v>
      </c>
      <c r="O80" s="101">
        <v>7.55</v>
      </c>
      <c r="P80" s="102">
        <v>7.25</v>
      </c>
      <c r="Q80" s="106">
        <v>7.63</v>
      </c>
      <c r="R80" s="106">
        <v>7.54</v>
      </c>
      <c r="S80" s="101">
        <v>5.17</v>
      </c>
      <c r="T80" s="102">
        <v>4.62</v>
      </c>
      <c r="U80" s="106">
        <v>6.46</v>
      </c>
      <c r="V80" s="102">
        <v>7.09</v>
      </c>
    </row>
    <row r="81" spans="2:22" outlineLevel="1" x14ac:dyDescent="0.25">
      <c r="B81" s="76" t="s">
        <v>226</v>
      </c>
      <c r="C81" s="101">
        <v>8.42</v>
      </c>
      <c r="D81" s="102">
        <v>8.39</v>
      </c>
      <c r="E81" s="104">
        <v>9.07</v>
      </c>
      <c r="F81" s="104">
        <v>8.93</v>
      </c>
      <c r="G81" s="116">
        <v>7.06</v>
      </c>
      <c r="H81" s="104">
        <v>7.12</v>
      </c>
      <c r="I81" s="101">
        <v>9.24</v>
      </c>
      <c r="J81" s="102">
        <v>8.9499999999999993</v>
      </c>
      <c r="K81" s="106">
        <v>9.17</v>
      </c>
      <c r="L81" s="106">
        <v>9</v>
      </c>
      <c r="M81" s="107">
        <v>8.5500000000000007</v>
      </c>
      <c r="N81" s="106">
        <v>8.18</v>
      </c>
      <c r="O81" s="101">
        <v>8.42</v>
      </c>
      <c r="P81" s="102">
        <v>8.2100000000000009</v>
      </c>
      <c r="Q81" s="106">
        <v>7.27</v>
      </c>
      <c r="R81" s="106">
        <v>7.86</v>
      </c>
      <c r="S81" s="101">
        <v>8.08</v>
      </c>
      <c r="T81" s="102">
        <v>8.11</v>
      </c>
      <c r="U81" s="106">
        <v>7.54</v>
      </c>
      <c r="V81" s="102">
        <v>7.85</v>
      </c>
    </row>
    <row r="82" spans="2:22" outlineLevel="1" x14ac:dyDescent="0.25">
      <c r="B82" s="76" t="s">
        <v>208</v>
      </c>
      <c r="C82" s="103" t="s">
        <v>84</v>
      </c>
      <c r="D82" s="102">
        <v>7.71</v>
      </c>
      <c r="E82" s="104" t="s">
        <v>262</v>
      </c>
      <c r="F82" s="104">
        <v>8.9</v>
      </c>
      <c r="G82" s="116" t="s">
        <v>262</v>
      </c>
      <c r="H82" s="104">
        <v>5.95</v>
      </c>
      <c r="I82" s="103" t="s">
        <v>262</v>
      </c>
      <c r="J82" s="102">
        <v>8.5299999999999994</v>
      </c>
      <c r="K82" s="104" t="s">
        <v>262</v>
      </c>
      <c r="L82" s="106">
        <v>8.68</v>
      </c>
      <c r="M82" s="116" t="s">
        <v>262</v>
      </c>
      <c r="N82" s="106">
        <v>8.68</v>
      </c>
      <c r="O82" s="103" t="s">
        <v>262</v>
      </c>
      <c r="P82" s="102">
        <v>8.0299999999999994</v>
      </c>
      <c r="Q82" s="104" t="s">
        <v>262</v>
      </c>
      <c r="R82" s="106">
        <v>7.28</v>
      </c>
      <c r="S82" s="103" t="s">
        <v>262</v>
      </c>
      <c r="T82" s="102">
        <v>5.93</v>
      </c>
      <c r="U82" s="104" t="s">
        <v>262</v>
      </c>
      <c r="V82" s="102">
        <v>6.71</v>
      </c>
    </row>
    <row r="83" spans="2:22" outlineLevel="1" x14ac:dyDescent="0.25">
      <c r="B83" s="76" t="s">
        <v>138</v>
      </c>
      <c r="C83" s="101">
        <v>8.5</v>
      </c>
      <c r="D83" s="102">
        <v>8.02</v>
      </c>
      <c r="E83" s="104">
        <v>9.06</v>
      </c>
      <c r="F83" s="104">
        <v>8.83</v>
      </c>
      <c r="G83" s="116">
        <v>7.16</v>
      </c>
      <c r="H83" s="104">
        <v>6.11</v>
      </c>
      <c r="I83" s="101">
        <v>9.18</v>
      </c>
      <c r="J83" s="102">
        <v>9.02</v>
      </c>
      <c r="K83" s="106">
        <v>9.2100000000000009</v>
      </c>
      <c r="L83" s="106">
        <v>8.7799999999999994</v>
      </c>
      <c r="M83" s="107">
        <v>8.82</v>
      </c>
      <c r="N83" s="106">
        <v>8.11</v>
      </c>
      <c r="O83" s="101">
        <v>8.58</v>
      </c>
      <c r="P83" s="102">
        <v>8.2799999999999994</v>
      </c>
      <c r="Q83" s="106">
        <v>8.11</v>
      </c>
      <c r="R83" s="106">
        <v>7.06</v>
      </c>
      <c r="S83" s="101">
        <v>7.42</v>
      </c>
      <c r="T83" s="102">
        <v>6.96</v>
      </c>
      <c r="U83" s="106">
        <v>7.93</v>
      </c>
      <c r="V83" s="102">
        <v>7.51</v>
      </c>
    </row>
    <row r="84" spans="2:22" outlineLevel="1" x14ac:dyDescent="0.25">
      <c r="B84" s="76" t="s">
        <v>112</v>
      </c>
      <c r="C84" s="101">
        <v>7.68</v>
      </c>
      <c r="D84" s="102">
        <v>7.67</v>
      </c>
      <c r="E84" s="104">
        <v>8.49</v>
      </c>
      <c r="F84" s="104">
        <v>8.4550000000000001</v>
      </c>
      <c r="G84" s="116">
        <v>6.11</v>
      </c>
      <c r="H84" s="104">
        <v>6.18</v>
      </c>
      <c r="I84" s="101">
        <v>8.61</v>
      </c>
      <c r="J84" s="102">
        <v>8.5500000000000007</v>
      </c>
      <c r="K84" s="106">
        <v>8.16</v>
      </c>
      <c r="L84" s="106">
        <v>8.1300000000000008</v>
      </c>
      <c r="M84" s="107">
        <v>8.11</v>
      </c>
      <c r="N84" s="106">
        <v>8.0399999999999991</v>
      </c>
      <c r="O84" s="101">
        <v>7.85</v>
      </c>
      <c r="P84" s="102">
        <v>7.98</v>
      </c>
      <c r="Q84" s="106">
        <v>7.62</v>
      </c>
      <c r="R84" s="106">
        <v>7.63</v>
      </c>
      <c r="S84" s="101">
        <v>6.2</v>
      </c>
      <c r="T84" s="102">
        <v>6.31</v>
      </c>
      <c r="U84" s="106">
        <v>7.32</v>
      </c>
      <c r="V84" s="102">
        <v>7.36</v>
      </c>
    </row>
    <row r="85" spans="2:22" outlineLevel="1" x14ac:dyDescent="0.25">
      <c r="B85" s="76" t="s">
        <v>156</v>
      </c>
      <c r="C85" s="101">
        <v>8.34</v>
      </c>
      <c r="D85" s="102">
        <v>8.42</v>
      </c>
      <c r="E85" s="104">
        <v>8.8650000000000002</v>
      </c>
      <c r="F85" s="104">
        <v>9.0749999999999993</v>
      </c>
      <c r="G85" s="116">
        <v>6.57</v>
      </c>
      <c r="H85" s="104">
        <v>6.49</v>
      </c>
      <c r="I85" s="101">
        <v>8.94</v>
      </c>
      <c r="J85" s="102">
        <v>8.94</v>
      </c>
      <c r="K85" s="106">
        <v>8.73</v>
      </c>
      <c r="L85" s="106">
        <v>8.9600000000000009</v>
      </c>
      <c r="M85" s="107">
        <v>8.1300000000000008</v>
      </c>
      <c r="N85" s="106">
        <v>8.24</v>
      </c>
      <c r="O85" s="101">
        <v>8.26</v>
      </c>
      <c r="P85" s="102">
        <v>8.2100000000000009</v>
      </c>
      <c r="Q85" s="106">
        <v>8.0399999999999991</v>
      </c>
      <c r="R85" s="106">
        <v>7.94</v>
      </c>
      <c r="S85" s="101">
        <v>8.15</v>
      </c>
      <c r="T85" s="102">
        <v>8.36</v>
      </c>
      <c r="U85" s="106">
        <v>7.57</v>
      </c>
      <c r="V85" s="102">
        <v>7.94</v>
      </c>
    </row>
    <row r="86" spans="2:22" outlineLevel="1" x14ac:dyDescent="0.25">
      <c r="B86" s="76" t="s">
        <v>139</v>
      </c>
      <c r="C86" s="103" t="s">
        <v>84</v>
      </c>
      <c r="D86" s="102">
        <v>6.86</v>
      </c>
      <c r="E86" s="104" t="s">
        <v>262</v>
      </c>
      <c r="F86" s="104">
        <v>8.4349999999999987</v>
      </c>
      <c r="G86" s="116" t="s">
        <v>262</v>
      </c>
      <c r="H86" s="104">
        <v>6.1</v>
      </c>
      <c r="I86" s="103" t="s">
        <v>262</v>
      </c>
      <c r="J86" s="102">
        <v>8.59</v>
      </c>
      <c r="K86" s="104" t="s">
        <v>262</v>
      </c>
      <c r="L86" s="106">
        <v>7.21</v>
      </c>
      <c r="M86" s="116" t="s">
        <v>262</v>
      </c>
      <c r="N86" s="106">
        <v>7.79</v>
      </c>
      <c r="O86" s="103" t="s">
        <v>262</v>
      </c>
      <c r="P86" s="102">
        <v>7.04</v>
      </c>
      <c r="Q86" s="104" t="s">
        <v>262</v>
      </c>
      <c r="R86" s="106">
        <v>5.76</v>
      </c>
      <c r="S86" s="103" t="s">
        <v>262</v>
      </c>
      <c r="T86" s="102">
        <v>5</v>
      </c>
      <c r="U86" s="104" t="s">
        <v>262</v>
      </c>
      <c r="V86" s="102">
        <v>6.42</v>
      </c>
    </row>
    <row r="87" spans="2:22" outlineLevel="1" x14ac:dyDescent="0.25">
      <c r="B87" s="76" t="s">
        <v>178</v>
      </c>
      <c r="C87" s="101">
        <v>8.19</v>
      </c>
      <c r="D87" s="102">
        <v>8.0399999999999991</v>
      </c>
      <c r="E87" s="104">
        <v>9.0350000000000001</v>
      </c>
      <c r="F87" s="104">
        <v>8.9649999999999999</v>
      </c>
      <c r="G87" s="116">
        <v>6.63</v>
      </c>
      <c r="H87" s="104">
        <v>6.71</v>
      </c>
      <c r="I87" s="101">
        <v>8.8699999999999992</v>
      </c>
      <c r="J87" s="102">
        <v>8.6</v>
      </c>
      <c r="K87" s="106">
        <v>8.7899999999999991</v>
      </c>
      <c r="L87" s="106">
        <v>8.84</v>
      </c>
      <c r="M87" s="107">
        <v>8.5</v>
      </c>
      <c r="N87" s="106">
        <v>8.52</v>
      </c>
      <c r="O87" s="101">
        <v>8.2100000000000009</v>
      </c>
      <c r="P87" s="102">
        <v>8.18</v>
      </c>
      <c r="Q87" s="106">
        <v>8.09</v>
      </c>
      <c r="R87" s="106">
        <v>7.72</v>
      </c>
      <c r="S87" s="101">
        <v>7.02</v>
      </c>
      <c r="T87" s="102">
        <v>6.7</v>
      </c>
      <c r="U87" s="106">
        <v>7.88</v>
      </c>
      <c r="V87" s="102">
        <v>7.71</v>
      </c>
    </row>
    <row r="88" spans="2:22" outlineLevel="1" x14ac:dyDescent="0.25">
      <c r="B88" s="76" t="s">
        <v>158</v>
      </c>
      <c r="C88" s="101">
        <v>7.68</v>
      </c>
      <c r="D88" s="102">
        <v>7.61</v>
      </c>
      <c r="E88" s="104">
        <v>8.66</v>
      </c>
      <c r="F88" s="104">
        <v>8.995000000000001</v>
      </c>
      <c r="G88" s="116">
        <v>7.03</v>
      </c>
      <c r="H88" s="104">
        <v>6.91</v>
      </c>
      <c r="I88" s="101">
        <v>8.83</v>
      </c>
      <c r="J88" s="102">
        <v>9.26</v>
      </c>
      <c r="K88" s="106">
        <v>8.2200000000000006</v>
      </c>
      <c r="L88" s="106">
        <v>8.2200000000000006</v>
      </c>
      <c r="M88" s="107">
        <v>7.98</v>
      </c>
      <c r="N88" s="106">
        <v>7.6</v>
      </c>
      <c r="O88" s="101">
        <v>7.8</v>
      </c>
      <c r="P88" s="102">
        <v>7.54</v>
      </c>
      <c r="Q88" s="106">
        <v>7.35</v>
      </c>
      <c r="R88" s="106">
        <v>7.22</v>
      </c>
      <c r="S88" s="101">
        <v>6.32</v>
      </c>
      <c r="T88" s="102">
        <v>6.12</v>
      </c>
      <c r="U88" s="106">
        <v>7.02</v>
      </c>
      <c r="V88" s="102">
        <v>7.39</v>
      </c>
    </row>
    <row r="89" spans="2:22" outlineLevel="1" x14ac:dyDescent="0.25">
      <c r="B89" s="76" t="s">
        <v>181</v>
      </c>
      <c r="C89" s="101">
        <v>7.8</v>
      </c>
      <c r="D89" s="102">
        <v>7.69</v>
      </c>
      <c r="E89" s="104">
        <v>8.59</v>
      </c>
      <c r="F89" s="104">
        <v>8.8150000000000013</v>
      </c>
      <c r="G89" s="116">
        <v>6.58</v>
      </c>
      <c r="H89" s="104">
        <v>6.23</v>
      </c>
      <c r="I89" s="101">
        <v>8.31</v>
      </c>
      <c r="J89" s="102">
        <v>8.23</v>
      </c>
      <c r="K89" s="106">
        <v>8.6199999999999992</v>
      </c>
      <c r="L89" s="106">
        <v>8.43</v>
      </c>
      <c r="M89" s="107">
        <v>8.57</v>
      </c>
      <c r="N89" s="106">
        <v>8.36</v>
      </c>
      <c r="O89" s="101">
        <v>7.97</v>
      </c>
      <c r="P89" s="102">
        <v>7.89</v>
      </c>
      <c r="Q89" s="106">
        <v>7.76</v>
      </c>
      <c r="R89" s="106">
        <v>7.87</v>
      </c>
      <c r="S89" s="101">
        <v>6.34</v>
      </c>
      <c r="T89" s="102">
        <v>5.93</v>
      </c>
      <c r="U89" s="106">
        <v>6.68</v>
      </c>
      <c r="V89" s="102">
        <v>6.7</v>
      </c>
    </row>
    <row r="90" spans="2:22" outlineLevel="1" x14ac:dyDescent="0.25">
      <c r="B90" s="76" t="s">
        <v>119</v>
      </c>
      <c r="C90" s="101">
        <v>7.58</v>
      </c>
      <c r="D90" s="102">
        <v>8.06</v>
      </c>
      <c r="E90" s="104">
        <v>8.754999999999999</v>
      </c>
      <c r="F90" s="104">
        <v>9.120000000000001</v>
      </c>
      <c r="G90" s="116">
        <v>6.48</v>
      </c>
      <c r="H90" s="104">
        <v>6.82</v>
      </c>
      <c r="I90" s="101">
        <v>8.6300000000000008</v>
      </c>
      <c r="J90" s="102">
        <v>8.91</v>
      </c>
      <c r="K90" s="106">
        <v>8.39</v>
      </c>
      <c r="L90" s="106">
        <v>8.5500000000000007</v>
      </c>
      <c r="M90" s="107">
        <v>7.68</v>
      </c>
      <c r="N90" s="106">
        <v>8.18</v>
      </c>
      <c r="O90" s="101">
        <v>7.7</v>
      </c>
      <c r="P90" s="102">
        <v>8.33</v>
      </c>
      <c r="Q90" s="106">
        <v>7.16</v>
      </c>
      <c r="R90" s="106">
        <v>8.24</v>
      </c>
      <c r="S90" s="101">
        <v>6.06</v>
      </c>
      <c r="T90" s="102">
        <v>6.36</v>
      </c>
      <c r="U90" s="106">
        <v>7.25</v>
      </c>
      <c r="V90" s="102">
        <v>7.4</v>
      </c>
    </row>
    <row r="91" spans="2:22" outlineLevel="1" x14ac:dyDescent="0.25">
      <c r="B91" s="76" t="s">
        <v>184</v>
      </c>
      <c r="C91" s="101">
        <v>7.78</v>
      </c>
      <c r="D91" s="102">
        <v>7.99</v>
      </c>
      <c r="E91" s="104">
        <v>8.17</v>
      </c>
      <c r="F91" s="104">
        <v>8.5500000000000007</v>
      </c>
      <c r="G91" s="116">
        <v>5.0599999999999996</v>
      </c>
      <c r="H91" s="104">
        <v>6.61</v>
      </c>
      <c r="I91" s="101">
        <v>8.4499999999999993</v>
      </c>
      <c r="J91" s="102">
        <v>8.89</v>
      </c>
      <c r="K91" s="106">
        <v>8.2799999999999994</v>
      </c>
      <c r="L91" s="106">
        <v>8.36</v>
      </c>
      <c r="M91" s="107">
        <v>7.75</v>
      </c>
      <c r="N91" s="106">
        <v>7.69</v>
      </c>
      <c r="O91" s="101">
        <v>7.86</v>
      </c>
      <c r="P91" s="102">
        <v>7.93</v>
      </c>
      <c r="Q91" s="106">
        <v>7.52</v>
      </c>
      <c r="R91" s="106">
        <v>7.86</v>
      </c>
      <c r="S91" s="101">
        <v>7.37</v>
      </c>
      <c r="T91" s="102">
        <v>7.26</v>
      </c>
      <c r="U91" s="106">
        <v>7.07</v>
      </c>
      <c r="V91" s="102">
        <v>7.67</v>
      </c>
    </row>
    <row r="92" spans="2:22" outlineLevel="1" x14ac:dyDescent="0.25">
      <c r="B92" s="76" t="s">
        <v>227</v>
      </c>
      <c r="C92" s="101">
        <v>8.1199999999999992</v>
      </c>
      <c r="D92" s="102">
        <v>7.95</v>
      </c>
      <c r="E92" s="104">
        <v>9.0500000000000007</v>
      </c>
      <c r="F92" s="104">
        <v>9.01</v>
      </c>
      <c r="G92" s="116">
        <v>6.99</v>
      </c>
      <c r="H92" s="104">
        <v>7.14</v>
      </c>
      <c r="I92" s="101">
        <v>8.82</v>
      </c>
      <c r="J92" s="102">
        <v>9.07</v>
      </c>
      <c r="K92" s="106">
        <v>8.7799999999999994</v>
      </c>
      <c r="L92" s="106">
        <v>8.9700000000000006</v>
      </c>
      <c r="M92" s="107">
        <v>8.69</v>
      </c>
      <c r="N92" s="106">
        <v>8.7200000000000006</v>
      </c>
      <c r="O92" s="101">
        <v>8.3000000000000007</v>
      </c>
      <c r="P92" s="102">
        <v>8.06</v>
      </c>
      <c r="Q92" s="106">
        <v>7.88</v>
      </c>
      <c r="R92" s="106">
        <v>7.47</v>
      </c>
      <c r="S92" s="101">
        <v>6.62</v>
      </c>
      <c r="T92" s="102">
        <v>6.06</v>
      </c>
      <c r="U92" s="106">
        <v>7.36</v>
      </c>
      <c r="V92" s="102">
        <v>7.4</v>
      </c>
    </row>
    <row r="93" spans="2:22" outlineLevel="1" x14ac:dyDescent="0.25">
      <c r="B93" s="76" t="s">
        <v>142</v>
      </c>
      <c r="C93" s="101">
        <v>7.64</v>
      </c>
      <c r="D93" s="102">
        <v>7.83</v>
      </c>
      <c r="E93" s="104">
        <v>8.83</v>
      </c>
      <c r="F93" s="104">
        <v>8.9899999999999984</v>
      </c>
      <c r="G93" s="116">
        <v>6.35</v>
      </c>
      <c r="H93" s="104">
        <v>6.38</v>
      </c>
      <c r="I93" s="101">
        <v>8.77</v>
      </c>
      <c r="J93" s="102">
        <v>9.0500000000000007</v>
      </c>
      <c r="K93" s="106">
        <v>8.31</v>
      </c>
      <c r="L93" s="106">
        <v>8.59</v>
      </c>
      <c r="M93" s="107">
        <v>8.1199999999999992</v>
      </c>
      <c r="N93" s="106">
        <v>8.1199999999999992</v>
      </c>
      <c r="O93" s="101">
        <v>7.58</v>
      </c>
      <c r="P93" s="102">
        <v>7.69</v>
      </c>
      <c r="Q93" s="106">
        <v>7.4</v>
      </c>
      <c r="R93" s="106">
        <v>7.58</v>
      </c>
      <c r="S93" s="101">
        <v>6.28</v>
      </c>
      <c r="T93" s="102">
        <v>6.57</v>
      </c>
      <c r="U93" s="106">
        <v>6.8</v>
      </c>
      <c r="V93" s="102">
        <v>7.51</v>
      </c>
    </row>
    <row r="94" spans="2:22" outlineLevel="1" x14ac:dyDescent="0.25">
      <c r="B94" s="76" t="s">
        <v>228</v>
      </c>
      <c r="C94" s="101">
        <v>6.81</v>
      </c>
      <c r="D94" s="102">
        <v>8.23</v>
      </c>
      <c r="E94" s="104">
        <v>7.73</v>
      </c>
      <c r="F94" s="104">
        <v>9.1150000000000002</v>
      </c>
      <c r="G94" s="116">
        <v>6.41</v>
      </c>
      <c r="H94" s="104">
        <v>6.16</v>
      </c>
      <c r="I94" s="101">
        <v>6.87</v>
      </c>
      <c r="J94" s="102">
        <v>9</v>
      </c>
      <c r="K94" s="106">
        <v>7.96</v>
      </c>
      <c r="L94" s="106">
        <v>9.1300000000000008</v>
      </c>
      <c r="M94" s="107">
        <v>7.49</v>
      </c>
      <c r="N94" s="106">
        <v>8.93</v>
      </c>
      <c r="O94" s="101">
        <v>6.76</v>
      </c>
      <c r="P94" s="102">
        <v>8.35</v>
      </c>
      <c r="Q94" s="106">
        <v>6.45</v>
      </c>
      <c r="R94" s="106">
        <v>7.82</v>
      </c>
      <c r="S94" s="101">
        <v>5.72</v>
      </c>
      <c r="T94" s="102">
        <v>6.58</v>
      </c>
      <c r="U94" s="106">
        <v>6.11</v>
      </c>
      <c r="V94" s="102">
        <v>7.67</v>
      </c>
    </row>
    <row r="95" spans="2:22" outlineLevel="1" x14ac:dyDescent="0.25">
      <c r="B95" s="76" t="s">
        <v>186</v>
      </c>
      <c r="C95" s="101">
        <v>7.27</v>
      </c>
      <c r="D95" s="102">
        <v>7.2</v>
      </c>
      <c r="E95" s="104">
        <v>8.1150000000000002</v>
      </c>
      <c r="F95" s="104">
        <v>8.2100000000000009</v>
      </c>
      <c r="G95" s="116">
        <v>6.3</v>
      </c>
      <c r="H95" s="104">
        <v>5.13</v>
      </c>
      <c r="I95" s="101">
        <v>8.59</v>
      </c>
      <c r="J95" s="102">
        <v>8.3000000000000007</v>
      </c>
      <c r="K95" s="106">
        <v>7.49</v>
      </c>
      <c r="L95" s="106">
        <v>8</v>
      </c>
      <c r="M95" s="107">
        <v>7.86</v>
      </c>
      <c r="N95" s="106">
        <v>7.6</v>
      </c>
      <c r="O95" s="101">
        <v>7.02</v>
      </c>
      <c r="P95" s="102">
        <v>7.62</v>
      </c>
      <c r="Q95" s="106">
        <v>7.55</v>
      </c>
      <c r="R95" s="106">
        <v>6.51</v>
      </c>
      <c r="S95" s="101">
        <v>5.86</v>
      </c>
      <c r="T95" s="102">
        <v>5.61</v>
      </c>
      <c r="U95" s="106">
        <v>6.53</v>
      </c>
      <c r="V95" s="102">
        <v>6.09</v>
      </c>
    </row>
    <row r="96" spans="2:22" outlineLevel="1" x14ac:dyDescent="0.25">
      <c r="B96" s="76" t="s">
        <v>229</v>
      </c>
      <c r="C96" s="101">
        <v>8.0399999999999991</v>
      </c>
      <c r="D96" s="102">
        <v>7.73</v>
      </c>
      <c r="E96" s="104">
        <v>8.9550000000000001</v>
      </c>
      <c r="F96" s="104">
        <v>8.745000000000001</v>
      </c>
      <c r="G96" s="116">
        <v>7.16</v>
      </c>
      <c r="H96" s="104">
        <v>6.97</v>
      </c>
      <c r="I96" s="101">
        <v>8.7799999999999994</v>
      </c>
      <c r="J96" s="102">
        <v>8.81</v>
      </c>
      <c r="K96" s="106">
        <v>8.56</v>
      </c>
      <c r="L96" s="106">
        <v>8.6300000000000008</v>
      </c>
      <c r="M96" s="107">
        <v>8.34</v>
      </c>
      <c r="N96" s="106">
        <v>8.33</v>
      </c>
      <c r="O96" s="101">
        <v>8.1300000000000008</v>
      </c>
      <c r="P96" s="102">
        <v>7.86</v>
      </c>
      <c r="Q96" s="106">
        <v>7.97</v>
      </c>
      <c r="R96" s="106">
        <v>7.56</v>
      </c>
      <c r="S96" s="101">
        <v>6.94</v>
      </c>
      <c r="T96" s="102">
        <v>6</v>
      </c>
      <c r="U96" s="106">
        <v>7.23</v>
      </c>
      <c r="V96" s="102">
        <v>6.98</v>
      </c>
    </row>
    <row r="97" spans="2:22" outlineLevel="1" x14ac:dyDescent="0.25">
      <c r="B97" s="76" t="s">
        <v>143</v>
      </c>
      <c r="C97" s="101">
        <v>7.68</v>
      </c>
      <c r="D97" s="102">
        <v>7.26</v>
      </c>
      <c r="E97" s="104">
        <v>9.004999999999999</v>
      </c>
      <c r="F97" s="104">
        <v>8.9600000000000009</v>
      </c>
      <c r="G97" s="116">
        <v>7.03</v>
      </c>
      <c r="H97" s="104">
        <v>6.82</v>
      </c>
      <c r="I97" s="101">
        <v>8.6</v>
      </c>
      <c r="J97" s="102">
        <v>8.3699999999999992</v>
      </c>
      <c r="K97" s="106">
        <v>8.31</v>
      </c>
      <c r="L97" s="106">
        <v>8.08</v>
      </c>
      <c r="M97" s="107">
        <v>8.56</v>
      </c>
      <c r="N97" s="106">
        <v>8.06</v>
      </c>
      <c r="O97" s="101">
        <v>7.91</v>
      </c>
      <c r="P97" s="102">
        <v>7.28</v>
      </c>
      <c r="Q97" s="106">
        <v>7.45</v>
      </c>
      <c r="R97" s="106">
        <v>6.49</v>
      </c>
      <c r="S97" s="101">
        <v>5.71</v>
      </c>
      <c r="T97" s="102">
        <v>5.61</v>
      </c>
      <c r="U97" s="106">
        <v>6.75</v>
      </c>
      <c r="V97" s="102">
        <v>6.83</v>
      </c>
    </row>
    <row r="98" spans="2:22" outlineLevel="1" x14ac:dyDescent="0.25">
      <c r="B98" s="76" t="s">
        <v>160</v>
      </c>
      <c r="C98" s="101">
        <v>8.33</v>
      </c>
      <c r="D98" s="102">
        <v>8.35</v>
      </c>
      <c r="E98" s="104">
        <v>9.09</v>
      </c>
      <c r="F98" s="104">
        <v>9.0500000000000007</v>
      </c>
      <c r="G98" s="116">
        <v>6.94</v>
      </c>
      <c r="H98" s="104">
        <v>6.84</v>
      </c>
      <c r="I98" s="101">
        <v>9.07</v>
      </c>
      <c r="J98" s="102">
        <v>9.01</v>
      </c>
      <c r="K98" s="106">
        <v>8.89</v>
      </c>
      <c r="L98" s="106">
        <v>8.91</v>
      </c>
      <c r="M98" s="107">
        <v>8.41</v>
      </c>
      <c r="N98" s="106">
        <v>8.36</v>
      </c>
      <c r="O98" s="101">
        <v>8.18</v>
      </c>
      <c r="P98" s="102">
        <v>8.2899999999999991</v>
      </c>
      <c r="Q98" s="106">
        <v>8.1</v>
      </c>
      <c r="R98" s="106">
        <v>8.1199999999999992</v>
      </c>
      <c r="S98" s="101">
        <v>7.45</v>
      </c>
      <c r="T98" s="102">
        <v>7.49</v>
      </c>
      <c r="U98" s="106">
        <v>8.16</v>
      </c>
      <c r="V98" s="102">
        <v>8.18</v>
      </c>
    </row>
    <row r="99" spans="2:22" outlineLevel="1" x14ac:dyDescent="0.25">
      <c r="B99" s="76" t="s">
        <v>209</v>
      </c>
      <c r="C99" s="101">
        <v>8.1999999999999993</v>
      </c>
      <c r="D99" s="102">
        <v>8.41</v>
      </c>
      <c r="E99" s="104">
        <v>8.8449999999999989</v>
      </c>
      <c r="F99" s="104">
        <v>9.1849999999999987</v>
      </c>
      <c r="G99" s="116">
        <v>6.85</v>
      </c>
      <c r="H99" s="104">
        <v>7.2</v>
      </c>
      <c r="I99" s="101">
        <v>9.09</v>
      </c>
      <c r="J99" s="102">
        <v>9.2899999999999991</v>
      </c>
      <c r="K99" s="106">
        <v>8.77</v>
      </c>
      <c r="L99" s="106">
        <v>9.01</v>
      </c>
      <c r="M99" s="107">
        <v>8.31</v>
      </c>
      <c r="N99" s="106">
        <v>8.4600000000000009</v>
      </c>
      <c r="O99" s="101">
        <v>8.2100000000000009</v>
      </c>
      <c r="P99" s="102">
        <v>8.48</v>
      </c>
      <c r="Q99" s="106">
        <v>8.16</v>
      </c>
      <c r="R99" s="106">
        <v>8.26</v>
      </c>
      <c r="S99" s="101">
        <v>7.12</v>
      </c>
      <c r="T99" s="102">
        <v>7.28</v>
      </c>
      <c r="U99" s="106">
        <v>7.4</v>
      </c>
      <c r="V99" s="102">
        <v>7.8</v>
      </c>
    </row>
    <row r="100" spans="2:22" outlineLevel="1" x14ac:dyDescent="0.25">
      <c r="B100" s="76" t="s">
        <v>231</v>
      </c>
      <c r="C100" s="101">
        <v>7.14</v>
      </c>
      <c r="D100" s="102">
        <v>7.44</v>
      </c>
      <c r="E100" s="104">
        <v>8.3150000000000013</v>
      </c>
      <c r="F100" s="104">
        <v>8.7600000000000016</v>
      </c>
      <c r="G100" s="116">
        <v>6.39</v>
      </c>
      <c r="H100" s="104">
        <v>6.93</v>
      </c>
      <c r="I100" s="101">
        <v>8.06</v>
      </c>
      <c r="J100" s="102">
        <v>8.6999999999999993</v>
      </c>
      <c r="K100" s="106">
        <v>7.86</v>
      </c>
      <c r="L100" s="106">
        <v>8.11</v>
      </c>
      <c r="M100" s="107">
        <v>7.87</v>
      </c>
      <c r="N100" s="106">
        <v>8.27</v>
      </c>
      <c r="O100" s="101">
        <v>7.68</v>
      </c>
      <c r="P100" s="102">
        <v>7.64</v>
      </c>
      <c r="Q100" s="106">
        <v>5.15</v>
      </c>
      <c r="R100" s="106">
        <v>6.67</v>
      </c>
      <c r="S100" s="101">
        <v>6.32</v>
      </c>
      <c r="T100" s="102">
        <v>5.91</v>
      </c>
      <c r="U100" s="106">
        <v>6.53</v>
      </c>
      <c r="V100" s="102">
        <v>6.52</v>
      </c>
    </row>
    <row r="101" spans="2:22" outlineLevel="1" x14ac:dyDescent="0.25">
      <c r="B101" s="76" t="s">
        <v>210</v>
      </c>
      <c r="C101" s="103" t="s">
        <v>84</v>
      </c>
      <c r="D101" s="102">
        <v>7.09</v>
      </c>
      <c r="E101" s="104" t="s">
        <v>262</v>
      </c>
      <c r="F101" s="104">
        <v>8.8249999999999993</v>
      </c>
      <c r="G101" s="116" t="s">
        <v>262</v>
      </c>
      <c r="H101" s="104">
        <v>6.22</v>
      </c>
      <c r="I101" s="103" t="s">
        <v>262</v>
      </c>
      <c r="J101" s="102">
        <v>8.4</v>
      </c>
      <c r="K101" s="104" t="s">
        <v>262</v>
      </c>
      <c r="L101" s="106">
        <v>8.17</v>
      </c>
      <c r="M101" s="116" t="s">
        <v>262</v>
      </c>
      <c r="N101" s="106">
        <v>7.79</v>
      </c>
      <c r="O101" s="103" t="s">
        <v>262</v>
      </c>
      <c r="P101" s="102">
        <v>7.23</v>
      </c>
      <c r="Q101" s="104" t="s">
        <v>262</v>
      </c>
      <c r="R101" s="106">
        <v>6.42</v>
      </c>
      <c r="S101" s="103" t="s">
        <v>262</v>
      </c>
      <c r="T101" s="102">
        <v>4.96</v>
      </c>
      <c r="U101" s="104" t="s">
        <v>262</v>
      </c>
      <c r="V101" s="102">
        <v>6.06</v>
      </c>
    </row>
    <row r="102" spans="2:22" outlineLevel="1" x14ac:dyDescent="0.25">
      <c r="B102" s="76" t="s">
        <v>145</v>
      </c>
      <c r="C102" s="101">
        <v>8.34</v>
      </c>
      <c r="D102" s="102">
        <v>8.4600000000000009</v>
      </c>
      <c r="E102" s="104">
        <v>8.879999999999999</v>
      </c>
      <c r="F102" s="104">
        <v>9.0250000000000004</v>
      </c>
      <c r="G102" s="116">
        <v>6.31</v>
      </c>
      <c r="H102" s="104">
        <v>6.78</v>
      </c>
      <c r="I102" s="101">
        <v>8.92</v>
      </c>
      <c r="J102" s="102">
        <v>9.0399999999999991</v>
      </c>
      <c r="K102" s="106">
        <v>9.09</v>
      </c>
      <c r="L102" s="106">
        <v>9.14</v>
      </c>
      <c r="M102" s="107">
        <v>8.5399999999999991</v>
      </c>
      <c r="N102" s="106">
        <v>8.4499999999999993</v>
      </c>
      <c r="O102" s="101">
        <v>8.33</v>
      </c>
      <c r="P102" s="102">
        <v>8.43</v>
      </c>
      <c r="Q102" s="106">
        <v>8.0399999999999991</v>
      </c>
      <c r="R102" s="106">
        <v>8.2200000000000006</v>
      </c>
      <c r="S102" s="101">
        <v>7.39</v>
      </c>
      <c r="T102" s="102">
        <v>7.54</v>
      </c>
      <c r="U102" s="106">
        <v>7.69</v>
      </c>
      <c r="V102" s="102">
        <v>8.0500000000000007</v>
      </c>
    </row>
    <row r="103" spans="2:22" outlineLevel="1" x14ac:dyDescent="0.25">
      <c r="B103" s="76" t="s">
        <v>146</v>
      </c>
      <c r="C103" s="101">
        <v>8.0299999999999994</v>
      </c>
      <c r="D103" s="102">
        <v>8.09</v>
      </c>
      <c r="E103" s="104">
        <v>9.0500000000000007</v>
      </c>
      <c r="F103" s="104">
        <v>9.3049999999999997</v>
      </c>
      <c r="G103" s="116">
        <v>6.53</v>
      </c>
      <c r="H103" s="104">
        <v>5.92</v>
      </c>
      <c r="I103" s="101">
        <v>9.06</v>
      </c>
      <c r="J103" s="102">
        <v>9.11</v>
      </c>
      <c r="K103" s="106">
        <v>8.93</v>
      </c>
      <c r="L103" s="106">
        <v>8.9499999999999993</v>
      </c>
      <c r="M103" s="107">
        <v>8.77</v>
      </c>
      <c r="N103" s="106">
        <v>8.75</v>
      </c>
      <c r="O103" s="101">
        <v>8.2799999999999994</v>
      </c>
      <c r="P103" s="102">
        <v>8.31</v>
      </c>
      <c r="Q103" s="106">
        <v>7.64</v>
      </c>
      <c r="R103" s="106">
        <v>7.33</v>
      </c>
      <c r="S103" s="101">
        <v>6.34</v>
      </c>
      <c r="T103" s="102">
        <v>6.25</v>
      </c>
      <c r="U103" s="106">
        <v>7.25</v>
      </c>
      <c r="V103" s="102">
        <v>7.67</v>
      </c>
    </row>
    <row r="104" spans="2:22" outlineLevel="1" x14ac:dyDescent="0.25">
      <c r="B104" s="76" t="s">
        <v>148</v>
      </c>
      <c r="C104" s="101">
        <v>7.69</v>
      </c>
      <c r="D104" s="102">
        <v>7.66</v>
      </c>
      <c r="E104" s="104">
        <v>8.6999999999999993</v>
      </c>
      <c r="F104" s="104">
        <v>8.85</v>
      </c>
      <c r="G104" s="116">
        <v>6.57</v>
      </c>
      <c r="H104" s="104">
        <v>6.81</v>
      </c>
      <c r="I104" s="101">
        <v>8.76</v>
      </c>
      <c r="J104" s="102">
        <v>8.6</v>
      </c>
      <c r="K104" s="106">
        <v>8.5500000000000007</v>
      </c>
      <c r="L104" s="106">
        <v>8.5299999999999994</v>
      </c>
      <c r="M104" s="107">
        <v>8.7100000000000009</v>
      </c>
      <c r="N104" s="106">
        <v>8.61</v>
      </c>
      <c r="O104" s="101">
        <v>7.8</v>
      </c>
      <c r="P104" s="102">
        <v>7.83</v>
      </c>
      <c r="Q104" s="106">
        <v>7.62</v>
      </c>
      <c r="R104" s="106">
        <v>7.51</v>
      </c>
      <c r="S104" s="101">
        <v>5.83</v>
      </c>
      <c r="T104" s="102">
        <v>5.71</v>
      </c>
      <c r="U104" s="106">
        <v>6.62</v>
      </c>
      <c r="V104" s="102">
        <v>6.88</v>
      </c>
    </row>
    <row r="105" spans="2:22" outlineLevel="1" x14ac:dyDescent="0.25">
      <c r="B105" s="76" t="s">
        <v>211</v>
      </c>
      <c r="C105" s="103" t="s">
        <v>84</v>
      </c>
      <c r="D105" s="102">
        <v>8.19</v>
      </c>
      <c r="E105" s="104" t="s">
        <v>262</v>
      </c>
      <c r="F105" s="104">
        <v>9.2149999999999999</v>
      </c>
      <c r="G105" s="116" t="s">
        <v>262</v>
      </c>
      <c r="H105" s="104">
        <v>6.89</v>
      </c>
      <c r="I105" s="103" t="s">
        <v>262</v>
      </c>
      <c r="J105" s="102">
        <v>9.09</v>
      </c>
      <c r="K105" s="104" t="s">
        <v>262</v>
      </c>
      <c r="L105" s="106">
        <v>8.6999999999999993</v>
      </c>
      <c r="M105" s="116" t="s">
        <v>262</v>
      </c>
      <c r="N105" s="106">
        <v>7.98</v>
      </c>
      <c r="O105" s="103" t="s">
        <v>262</v>
      </c>
      <c r="P105" s="102">
        <v>8.01</v>
      </c>
      <c r="Q105" s="104" t="s">
        <v>262</v>
      </c>
      <c r="R105" s="106">
        <v>8.07</v>
      </c>
      <c r="S105" s="103" t="s">
        <v>262</v>
      </c>
      <c r="T105" s="102">
        <v>7.18</v>
      </c>
      <c r="U105" s="104" t="s">
        <v>262</v>
      </c>
      <c r="V105" s="102">
        <v>7.88</v>
      </c>
    </row>
    <row r="106" spans="2:22" outlineLevel="1" x14ac:dyDescent="0.25">
      <c r="B106" s="76" t="s">
        <v>189</v>
      </c>
      <c r="C106" s="101">
        <v>7.74</v>
      </c>
      <c r="D106" s="102">
        <v>8.11</v>
      </c>
      <c r="E106" s="104">
        <v>8.5399999999999991</v>
      </c>
      <c r="F106" s="104">
        <v>8.8249999999999993</v>
      </c>
      <c r="G106" s="116">
        <v>6.21</v>
      </c>
      <c r="H106" s="104">
        <v>7.12</v>
      </c>
      <c r="I106" s="101">
        <v>8.6300000000000008</v>
      </c>
      <c r="J106" s="102">
        <v>8.73</v>
      </c>
      <c r="K106" s="106">
        <v>8.43</v>
      </c>
      <c r="L106" s="106">
        <v>8.5500000000000007</v>
      </c>
      <c r="M106" s="107">
        <v>8.43</v>
      </c>
      <c r="N106" s="106">
        <v>8.59</v>
      </c>
      <c r="O106" s="101">
        <v>8.09</v>
      </c>
      <c r="P106" s="102">
        <v>8.32</v>
      </c>
      <c r="Q106" s="106">
        <v>7.49</v>
      </c>
      <c r="R106" s="106">
        <v>8.14</v>
      </c>
      <c r="S106" s="101">
        <v>6.17</v>
      </c>
      <c r="T106" s="102">
        <v>6.58</v>
      </c>
      <c r="U106" s="106">
        <v>6.4</v>
      </c>
      <c r="V106" s="102">
        <v>7.72</v>
      </c>
    </row>
    <row r="107" spans="2:22" outlineLevel="1" x14ac:dyDescent="0.25">
      <c r="B107" s="76" t="s">
        <v>191</v>
      </c>
      <c r="C107" s="101">
        <v>7.86</v>
      </c>
      <c r="D107" s="102">
        <v>7.82</v>
      </c>
      <c r="E107" s="104">
        <v>9.0749999999999993</v>
      </c>
      <c r="F107" s="104">
        <v>8.9550000000000001</v>
      </c>
      <c r="G107" s="116">
        <v>6.57</v>
      </c>
      <c r="H107" s="104">
        <v>6.74</v>
      </c>
      <c r="I107" s="101">
        <v>9.02</v>
      </c>
      <c r="J107" s="102">
        <v>8.8699999999999992</v>
      </c>
      <c r="K107" s="106">
        <v>8.0299999999999994</v>
      </c>
      <c r="L107" s="106">
        <v>8.0299999999999994</v>
      </c>
      <c r="M107" s="107">
        <v>8.3000000000000007</v>
      </c>
      <c r="N107" s="106">
        <v>7.8</v>
      </c>
      <c r="O107" s="101">
        <v>8.14</v>
      </c>
      <c r="P107" s="102">
        <v>7.93</v>
      </c>
      <c r="Q107" s="106">
        <v>7.53</v>
      </c>
      <c r="R107" s="106">
        <v>7.57</v>
      </c>
      <c r="S107" s="101">
        <v>6.39</v>
      </c>
      <c r="T107" s="102">
        <v>7.12</v>
      </c>
      <c r="U107" s="106">
        <v>6.38</v>
      </c>
      <c r="V107" s="102">
        <v>6.73</v>
      </c>
    </row>
    <row r="108" spans="2:22" outlineLevel="1" x14ac:dyDescent="0.25">
      <c r="B108" s="76" t="s">
        <v>213</v>
      </c>
      <c r="C108" s="101">
        <v>8.06</v>
      </c>
      <c r="D108" s="102">
        <v>7.77</v>
      </c>
      <c r="E108" s="104">
        <v>8.5749999999999993</v>
      </c>
      <c r="F108" s="104">
        <v>8.6550000000000011</v>
      </c>
      <c r="G108" s="116">
        <v>6.28</v>
      </c>
      <c r="H108" s="104">
        <v>6.31</v>
      </c>
      <c r="I108" s="101">
        <v>8.89</v>
      </c>
      <c r="J108" s="102">
        <v>8.84</v>
      </c>
      <c r="K108" s="106">
        <v>8.4499999999999993</v>
      </c>
      <c r="L108" s="106">
        <v>8.1999999999999993</v>
      </c>
      <c r="M108" s="107">
        <v>8.41</v>
      </c>
      <c r="N108" s="106">
        <v>8.17</v>
      </c>
      <c r="O108" s="101">
        <v>7.81</v>
      </c>
      <c r="P108" s="102">
        <v>7.73</v>
      </c>
      <c r="Q108" s="106">
        <v>7.34</v>
      </c>
      <c r="R108" s="106">
        <v>6.95</v>
      </c>
      <c r="S108" s="101">
        <v>7.75</v>
      </c>
      <c r="T108" s="102">
        <v>7.17</v>
      </c>
      <c r="U108" s="106">
        <v>8.01</v>
      </c>
      <c r="V108" s="102">
        <v>7.22</v>
      </c>
    </row>
    <row r="109" spans="2:22" outlineLevel="1" x14ac:dyDescent="0.25">
      <c r="B109" s="76" t="s">
        <v>149</v>
      </c>
      <c r="C109" s="101">
        <v>8.1300000000000008</v>
      </c>
      <c r="D109" s="102">
        <v>8.35</v>
      </c>
      <c r="E109" s="104">
        <v>8.8949999999999996</v>
      </c>
      <c r="F109" s="104">
        <v>9.0749999999999993</v>
      </c>
      <c r="G109" s="116">
        <v>6.51</v>
      </c>
      <c r="H109" s="104">
        <v>6.8</v>
      </c>
      <c r="I109" s="101">
        <v>9.1199999999999992</v>
      </c>
      <c r="J109" s="102">
        <v>9.25</v>
      </c>
      <c r="K109" s="106">
        <v>8.69</v>
      </c>
      <c r="L109" s="106">
        <v>8.94</v>
      </c>
      <c r="M109" s="107">
        <v>8.23</v>
      </c>
      <c r="N109" s="106">
        <v>8.32</v>
      </c>
      <c r="O109" s="101">
        <v>7.83</v>
      </c>
      <c r="P109" s="102">
        <v>8.31</v>
      </c>
      <c r="Q109" s="106">
        <v>7.87</v>
      </c>
      <c r="R109" s="106">
        <v>7.83</v>
      </c>
      <c r="S109" s="101">
        <v>7.53</v>
      </c>
      <c r="T109" s="102">
        <v>7.76</v>
      </c>
      <c r="U109" s="106">
        <v>7.45</v>
      </c>
      <c r="V109" s="102">
        <v>7.87</v>
      </c>
    </row>
    <row r="110" spans="2:22" outlineLevel="1" x14ac:dyDescent="0.25">
      <c r="B110" s="76" t="s">
        <v>214</v>
      </c>
      <c r="C110" s="101">
        <v>8.3000000000000007</v>
      </c>
      <c r="D110" s="102">
        <v>7.99</v>
      </c>
      <c r="E110" s="104">
        <v>8.9749999999999996</v>
      </c>
      <c r="F110" s="104">
        <v>8.93</v>
      </c>
      <c r="G110" s="116">
        <v>7.27</v>
      </c>
      <c r="H110" s="104">
        <v>5.53</v>
      </c>
      <c r="I110" s="101">
        <v>9.09</v>
      </c>
      <c r="J110" s="102">
        <v>9.18</v>
      </c>
      <c r="K110" s="106">
        <v>8.39</v>
      </c>
      <c r="L110" s="106">
        <v>8.4600000000000009</v>
      </c>
      <c r="M110" s="107">
        <v>8.82</v>
      </c>
      <c r="N110" s="106">
        <v>8.84</v>
      </c>
      <c r="O110" s="101">
        <v>8.39</v>
      </c>
      <c r="P110" s="102">
        <v>8.15</v>
      </c>
      <c r="Q110" s="106">
        <v>7.59</v>
      </c>
      <c r="R110" s="106">
        <v>7.08</v>
      </c>
      <c r="S110" s="101">
        <v>7.83</v>
      </c>
      <c r="T110" s="102">
        <v>7.12</v>
      </c>
      <c r="U110" s="106">
        <v>7.6</v>
      </c>
      <c r="V110" s="102">
        <v>6.67</v>
      </c>
    </row>
    <row r="111" spans="2:22" outlineLevel="1" x14ac:dyDescent="0.25">
      <c r="B111" s="76" t="s">
        <v>163</v>
      </c>
      <c r="C111" s="101">
        <v>8.1199999999999992</v>
      </c>
      <c r="D111" s="102">
        <v>8.3699999999999992</v>
      </c>
      <c r="E111" s="104">
        <v>8.6649999999999991</v>
      </c>
      <c r="F111" s="104">
        <v>8.8550000000000004</v>
      </c>
      <c r="G111" s="116">
        <v>6.61</v>
      </c>
      <c r="H111" s="104">
        <v>6.3</v>
      </c>
      <c r="I111" s="101">
        <v>8.4700000000000006</v>
      </c>
      <c r="J111" s="102">
        <v>8.8699999999999992</v>
      </c>
      <c r="K111" s="106">
        <v>8.94</v>
      </c>
      <c r="L111" s="106">
        <v>8.9700000000000006</v>
      </c>
      <c r="M111" s="107">
        <v>8.09</v>
      </c>
      <c r="N111" s="106">
        <v>8.6199999999999992</v>
      </c>
      <c r="O111" s="101">
        <v>8.3699999999999992</v>
      </c>
      <c r="P111" s="102">
        <v>8.58</v>
      </c>
      <c r="Q111" s="106">
        <v>7.64</v>
      </c>
      <c r="R111" s="106">
        <v>7.77</v>
      </c>
      <c r="S111" s="101">
        <v>6.9</v>
      </c>
      <c r="T111" s="102">
        <v>7.41</v>
      </c>
      <c r="U111" s="106">
        <v>7.56</v>
      </c>
      <c r="V111" s="102">
        <v>7.71</v>
      </c>
    </row>
    <row r="112" spans="2:22" outlineLevel="1" x14ac:dyDescent="0.25">
      <c r="B112" s="76" t="s">
        <v>150</v>
      </c>
      <c r="C112" s="101">
        <v>7.91</v>
      </c>
      <c r="D112" s="102">
        <v>7.96</v>
      </c>
      <c r="E112" s="104">
        <v>8.86</v>
      </c>
      <c r="F112" s="104">
        <v>9.02</v>
      </c>
      <c r="G112" s="116">
        <v>7.06</v>
      </c>
      <c r="H112" s="104">
        <v>6.81</v>
      </c>
      <c r="I112" s="101">
        <v>8.49</v>
      </c>
      <c r="J112" s="102">
        <v>8.85</v>
      </c>
      <c r="K112" s="106">
        <v>8.69</v>
      </c>
      <c r="L112" s="106">
        <v>8.8000000000000007</v>
      </c>
      <c r="M112" s="107">
        <v>8.6300000000000008</v>
      </c>
      <c r="N112" s="106">
        <v>8.7200000000000006</v>
      </c>
      <c r="O112" s="101">
        <v>8.1300000000000008</v>
      </c>
      <c r="P112" s="102">
        <v>8.19</v>
      </c>
      <c r="Q112" s="106">
        <v>7.77</v>
      </c>
      <c r="R112" s="106">
        <v>7.64</v>
      </c>
      <c r="S112" s="101">
        <v>6.33</v>
      </c>
      <c r="T112" s="102">
        <v>6.65</v>
      </c>
      <c r="U112" s="106">
        <v>6.65</v>
      </c>
      <c r="V112" s="102">
        <v>6.7</v>
      </c>
    </row>
    <row r="113" spans="2:22" outlineLevel="1" x14ac:dyDescent="0.25">
      <c r="B113" s="77" t="s">
        <v>233</v>
      </c>
      <c r="C113" s="108">
        <v>7.79</v>
      </c>
      <c r="D113" s="109">
        <v>7.83</v>
      </c>
      <c r="E113" s="111">
        <v>8.67</v>
      </c>
      <c r="F113" s="111">
        <v>8.7249999999999996</v>
      </c>
      <c r="G113" s="120">
        <v>5.99</v>
      </c>
      <c r="H113" s="111">
        <v>6.33</v>
      </c>
      <c r="I113" s="108">
        <v>8.31</v>
      </c>
      <c r="J113" s="109">
        <v>8.75</v>
      </c>
      <c r="K113" s="113">
        <v>8.4700000000000006</v>
      </c>
      <c r="L113" s="113">
        <v>9.06</v>
      </c>
      <c r="M113" s="114">
        <v>8.32</v>
      </c>
      <c r="N113" s="113">
        <v>8.66</v>
      </c>
      <c r="O113" s="108">
        <v>8.0500000000000007</v>
      </c>
      <c r="P113" s="109">
        <v>8.1300000000000008</v>
      </c>
      <c r="Q113" s="113">
        <v>8.1300000000000008</v>
      </c>
      <c r="R113" s="113">
        <v>7.83</v>
      </c>
      <c r="S113" s="108">
        <v>5.86</v>
      </c>
      <c r="T113" s="109">
        <v>5.73</v>
      </c>
      <c r="U113" s="113">
        <v>7.06</v>
      </c>
      <c r="V113" s="109">
        <v>6.61</v>
      </c>
    </row>
    <row r="114" spans="2:22" x14ac:dyDescent="0.25">
      <c r="C114" s="106"/>
      <c r="D114" s="106"/>
      <c r="E114" s="104"/>
      <c r="F114" s="104"/>
      <c r="G114" s="104"/>
      <c r="H114" s="104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</row>
    <row r="115" spans="2:22" outlineLevel="1" x14ac:dyDescent="0.25">
      <c r="B115" s="115" t="s">
        <v>263</v>
      </c>
      <c r="C115" s="106"/>
      <c r="D115" s="106"/>
      <c r="E115" s="104"/>
      <c r="F115" s="104"/>
      <c r="G115" s="104"/>
      <c r="H115" s="104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</row>
    <row r="116" spans="2:22" outlineLevel="1" x14ac:dyDescent="0.25">
      <c r="B116" s="75" t="s">
        <v>165</v>
      </c>
      <c r="C116" s="94">
        <v>7.37</v>
      </c>
      <c r="D116" s="95">
        <v>7.65</v>
      </c>
      <c r="E116" s="97">
        <v>8.745000000000001</v>
      </c>
      <c r="F116" s="97">
        <v>8.84</v>
      </c>
      <c r="G116" s="119">
        <v>6.46</v>
      </c>
      <c r="H116" s="97">
        <v>6.75</v>
      </c>
      <c r="I116" s="94">
        <v>8.25</v>
      </c>
      <c r="J116" s="95">
        <v>8.1999999999999993</v>
      </c>
      <c r="K116" s="99">
        <v>8.15</v>
      </c>
      <c r="L116" s="99">
        <v>8.43</v>
      </c>
      <c r="M116" s="100">
        <v>8.24</v>
      </c>
      <c r="N116" s="99">
        <v>8.5299999999999994</v>
      </c>
      <c r="O116" s="94">
        <v>7.87</v>
      </c>
      <c r="P116" s="95">
        <v>8.06</v>
      </c>
      <c r="Q116" s="99">
        <v>6.42</v>
      </c>
      <c r="R116" s="99">
        <v>6.97</v>
      </c>
      <c r="S116" s="94">
        <v>5.19</v>
      </c>
      <c r="T116" s="95">
        <v>5.97</v>
      </c>
      <c r="U116" s="99">
        <v>6.96</v>
      </c>
      <c r="V116" s="95">
        <v>6.93</v>
      </c>
    </row>
    <row r="117" spans="2:22" outlineLevel="1" x14ac:dyDescent="0.25">
      <c r="B117" s="76" t="s">
        <v>83</v>
      </c>
      <c r="C117" s="101">
        <v>7.98</v>
      </c>
      <c r="D117" s="102">
        <v>8.2100000000000009</v>
      </c>
      <c r="E117" s="104">
        <v>8.9849999999999994</v>
      </c>
      <c r="F117" s="104">
        <v>9.07</v>
      </c>
      <c r="G117" s="116">
        <v>6.52</v>
      </c>
      <c r="H117" s="104">
        <v>6.55</v>
      </c>
      <c r="I117" s="101">
        <v>8.7899999999999991</v>
      </c>
      <c r="J117" s="102">
        <v>8.84</v>
      </c>
      <c r="K117" s="106">
        <v>8.89</v>
      </c>
      <c r="L117" s="106">
        <v>8.99</v>
      </c>
      <c r="M117" s="107">
        <v>8.8000000000000007</v>
      </c>
      <c r="N117" s="106">
        <v>8.61</v>
      </c>
      <c r="O117" s="101">
        <v>8.4</v>
      </c>
      <c r="P117" s="102">
        <v>8.6199999999999992</v>
      </c>
      <c r="Q117" s="106">
        <v>7.73</v>
      </c>
      <c r="R117" s="106">
        <v>7.82</v>
      </c>
      <c r="S117" s="101">
        <v>5.97</v>
      </c>
      <c r="T117" s="102">
        <v>6.34</v>
      </c>
      <c r="U117" s="106">
        <v>6.73</v>
      </c>
      <c r="V117" s="102">
        <v>7.69</v>
      </c>
    </row>
    <row r="118" spans="2:22" outlineLevel="1" x14ac:dyDescent="0.25">
      <c r="B118" s="76" t="s">
        <v>167</v>
      </c>
      <c r="C118" s="101">
        <v>7.89</v>
      </c>
      <c r="D118" s="102">
        <v>7.9</v>
      </c>
      <c r="E118" s="104">
        <v>9.17</v>
      </c>
      <c r="F118" s="104">
        <v>8.77</v>
      </c>
      <c r="G118" s="116">
        <v>6.9</v>
      </c>
      <c r="H118" s="104">
        <v>6.34</v>
      </c>
      <c r="I118" s="101">
        <v>9.2100000000000009</v>
      </c>
      <c r="J118" s="102">
        <v>9.0500000000000007</v>
      </c>
      <c r="K118" s="106">
        <v>8.15</v>
      </c>
      <c r="L118" s="106">
        <v>8.24</v>
      </c>
      <c r="M118" s="107">
        <v>8.6199999999999992</v>
      </c>
      <c r="N118" s="106">
        <v>8.56</v>
      </c>
      <c r="O118" s="101">
        <v>8.32</v>
      </c>
      <c r="P118" s="102">
        <v>8.33</v>
      </c>
      <c r="Q118" s="106">
        <v>7.66</v>
      </c>
      <c r="R118" s="106">
        <v>7.43</v>
      </c>
      <c r="S118" s="101">
        <v>5.55</v>
      </c>
      <c r="T118" s="102">
        <v>6.02</v>
      </c>
      <c r="U118" s="106">
        <v>6.84</v>
      </c>
      <c r="V118" s="102">
        <v>7.33</v>
      </c>
    </row>
    <row r="119" spans="2:22" outlineLevel="1" x14ac:dyDescent="0.25">
      <c r="B119" s="76" t="s">
        <v>88</v>
      </c>
      <c r="C119" s="101">
        <v>7.37</v>
      </c>
      <c r="D119" s="102">
        <v>7.55</v>
      </c>
      <c r="E119" s="104">
        <v>8.49</v>
      </c>
      <c r="F119" s="104">
        <v>8.4949999999999992</v>
      </c>
      <c r="G119" s="116">
        <v>5.84</v>
      </c>
      <c r="H119" s="104">
        <v>5.98</v>
      </c>
      <c r="I119" s="101">
        <v>8.69</v>
      </c>
      <c r="J119" s="102">
        <v>8.52</v>
      </c>
      <c r="K119" s="106">
        <v>7.51</v>
      </c>
      <c r="L119" s="106">
        <v>8.15</v>
      </c>
      <c r="M119" s="107">
        <v>8.01</v>
      </c>
      <c r="N119" s="106">
        <v>7.82</v>
      </c>
      <c r="O119" s="101">
        <v>7.3</v>
      </c>
      <c r="P119" s="102">
        <v>7.51</v>
      </c>
      <c r="Q119" s="106">
        <v>6.97</v>
      </c>
      <c r="R119" s="106">
        <v>7.24</v>
      </c>
      <c r="S119" s="101">
        <v>5.8</v>
      </c>
      <c r="T119" s="102">
        <v>6.44</v>
      </c>
      <c r="U119" s="106">
        <v>7.07</v>
      </c>
      <c r="V119" s="102">
        <v>7.2</v>
      </c>
    </row>
    <row r="120" spans="2:22" outlineLevel="1" x14ac:dyDescent="0.25">
      <c r="B120" s="76" t="s">
        <v>90</v>
      </c>
      <c r="C120" s="101">
        <v>7.91</v>
      </c>
      <c r="D120" s="102">
        <v>8.15</v>
      </c>
      <c r="E120" s="104">
        <v>8.9750000000000014</v>
      </c>
      <c r="F120" s="104">
        <v>9.1150000000000002</v>
      </c>
      <c r="G120" s="116">
        <v>6.83</v>
      </c>
      <c r="H120" s="104">
        <v>6.64</v>
      </c>
      <c r="I120" s="101">
        <v>8.6199999999999992</v>
      </c>
      <c r="J120" s="102">
        <v>8.81</v>
      </c>
      <c r="K120" s="106">
        <v>8.56</v>
      </c>
      <c r="L120" s="106">
        <v>8.84</v>
      </c>
      <c r="M120" s="107">
        <v>8.65</v>
      </c>
      <c r="N120" s="106">
        <v>8.8699999999999992</v>
      </c>
      <c r="O120" s="101">
        <v>8.16</v>
      </c>
      <c r="P120" s="102">
        <v>8.5399999999999991</v>
      </c>
      <c r="Q120" s="106">
        <v>7.49</v>
      </c>
      <c r="R120" s="106">
        <v>7.95</v>
      </c>
      <c r="S120" s="101">
        <v>6.53</v>
      </c>
      <c r="T120" s="102">
        <v>6.38</v>
      </c>
      <c r="U120" s="106">
        <v>6.42</v>
      </c>
      <c r="V120" s="102">
        <v>7.06</v>
      </c>
    </row>
    <row r="121" spans="2:22" outlineLevel="1" x14ac:dyDescent="0.25">
      <c r="B121" s="76" t="s">
        <v>128</v>
      </c>
      <c r="C121" s="101">
        <v>7.77</v>
      </c>
      <c r="D121" s="102">
        <v>8.06</v>
      </c>
      <c r="E121" s="104">
        <v>8.4600000000000009</v>
      </c>
      <c r="F121" s="104">
        <v>9.1900000000000013</v>
      </c>
      <c r="G121" s="116">
        <v>6.21</v>
      </c>
      <c r="H121" s="104">
        <v>6.42</v>
      </c>
      <c r="I121" s="101">
        <v>8.3800000000000008</v>
      </c>
      <c r="J121" s="102">
        <v>8.9</v>
      </c>
      <c r="K121" s="106">
        <v>8.66</v>
      </c>
      <c r="L121" s="106">
        <v>8.65</v>
      </c>
      <c r="M121" s="107">
        <v>8.14</v>
      </c>
      <c r="N121" s="106">
        <v>8.35</v>
      </c>
      <c r="O121" s="101">
        <v>7.77</v>
      </c>
      <c r="P121" s="102">
        <v>7.94</v>
      </c>
      <c r="Q121" s="106">
        <v>7.51</v>
      </c>
      <c r="R121" s="106">
        <v>7.7</v>
      </c>
      <c r="S121" s="101">
        <v>6.58</v>
      </c>
      <c r="T121" s="102">
        <v>7.63</v>
      </c>
      <c r="U121" s="106">
        <v>6.73</v>
      </c>
      <c r="V121" s="102">
        <v>7.19</v>
      </c>
    </row>
    <row r="122" spans="2:22" outlineLevel="1" x14ac:dyDescent="0.25">
      <c r="B122" s="76" t="s">
        <v>98</v>
      </c>
      <c r="C122" s="101">
        <v>8.1300000000000008</v>
      </c>
      <c r="D122" s="102">
        <v>8.2799999999999994</v>
      </c>
      <c r="E122" s="104">
        <v>9.09</v>
      </c>
      <c r="F122" s="104">
        <v>9.2349999999999994</v>
      </c>
      <c r="G122" s="116">
        <v>7.52</v>
      </c>
      <c r="H122" s="104">
        <v>7.19</v>
      </c>
      <c r="I122" s="101">
        <v>9.0299999999999994</v>
      </c>
      <c r="J122" s="102">
        <v>9.1999999999999993</v>
      </c>
      <c r="K122" s="106">
        <v>8.89</v>
      </c>
      <c r="L122" s="106">
        <v>9.0299999999999994</v>
      </c>
      <c r="M122" s="107">
        <v>8.36</v>
      </c>
      <c r="N122" s="106">
        <v>8.32</v>
      </c>
      <c r="O122" s="101">
        <v>8.33</v>
      </c>
      <c r="P122" s="102">
        <v>8.3800000000000008</v>
      </c>
      <c r="Q122" s="106">
        <v>8.11</v>
      </c>
      <c r="R122" s="106">
        <v>7.79</v>
      </c>
      <c r="S122" s="101">
        <v>6.35</v>
      </c>
      <c r="T122" s="102">
        <v>7.15</v>
      </c>
      <c r="U122" s="106">
        <v>7.01</v>
      </c>
      <c r="V122" s="102">
        <v>7.96</v>
      </c>
    </row>
    <row r="123" spans="2:22" outlineLevel="1" x14ac:dyDescent="0.25">
      <c r="B123" s="76" t="s">
        <v>129</v>
      </c>
      <c r="C123" s="101">
        <v>7.39</v>
      </c>
      <c r="D123" s="102">
        <v>7.61</v>
      </c>
      <c r="E123" s="104">
        <v>8.8049999999999997</v>
      </c>
      <c r="F123" s="104">
        <v>9.0449999999999999</v>
      </c>
      <c r="G123" s="116">
        <v>6.75</v>
      </c>
      <c r="H123" s="104">
        <v>6.99</v>
      </c>
      <c r="I123" s="101">
        <v>8.77</v>
      </c>
      <c r="J123" s="102">
        <v>9.0299999999999994</v>
      </c>
      <c r="K123" s="106">
        <v>8.0299999999999994</v>
      </c>
      <c r="L123" s="106">
        <v>8.52</v>
      </c>
      <c r="M123" s="107">
        <v>7.83</v>
      </c>
      <c r="N123" s="106">
        <v>8.3000000000000007</v>
      </c>
      <c r="O123" s="101">
        <v>7.44</v>
      </c>
      <c r="P123" s="102">
        <v>7.65</v>
      </c>
      <c r="Q123" s="106">
        <v>6.88</v>
      </c>
      <c r="R123" s="106">
        <v>7.26</v>
      </c>
      <c r="S123" s="101">
        <v>5.77</v>
      </c>
      <c r="T123" s="102">
        <v>5.54</v>
      </c>
      <c r="U123" s="106">
        <v>6.79</v>
      </c>
      <c r="V123" s="102">
        <v>7.1</v>
      </c>
    </row>
    <row r="124" spans="2:22" outlineLevel="1" x14ac:dyDescent="0.25">
      <c r="B124" s="76" t="s">
        <v>196</v>
      </c>
      <c r="C124" s="101">
        <v>7.68</v>
      </c>
      <c r="D124" s="102">
        <v>7.58</v>
      </c>
      <c r="E124" s="104">
        <v>8.77</v>
      </c>
      <c r="F124" s="104">
        <v>8.7149999999999999</v>
      </c>
      <c r="G124" s="116">
        <v>6.43</v>
      </c>
      <c r="H124" s="104">
        <v>6.62</v>
      </c>
      <c r="I124" s="101">
        <v>8.69</v>
      </c>
      <c r="J124" s="102">
        <v>8.56</v>
      </c>
      <c r="K124" s="106">
        <v>9.1</v>
      </c>
      <c r="L124" s="106">
        <v>9.31</v>
      </c>
      <c r="M124" s="107">
        <v>8.84</v>
      </c>
      <c r="N124" s="106">
        <v>8.81</v>
      </c>
      <c r="O124" s="101">
        <v>7.79</v>
      </c>
      <c r="P124" s="102">
        <v>7.76</v>
      </c>
      <c r="Q124" s="106">
        <v>6.79</v>
      </c>
      <c r="R124" s="106">
        <v>6.75</v>
      </c>
      <c r="S124" s="101">
        <v>5.68</v>
      </c>
      <c r="T124" s="102">
        <v>5.28</v>
      </c>
      <c r="U124" s="106">
        <v>6.99</v>
      </c>
      <c r="V124" s="102">
        <v>6.63</v>
      </c>
    </row>
    <row r="125" spans="2:22" outlineLevel="1" x14ac:dyDescent="0.25">
      <c r="B125" s="76" t="s">
        <v>153</v>
      </c>
      <c r="C125" s="101">
        <v>7.92</v>
      </c>
      <c r="D125" s="102">
        <v>8.08</v>
      </c>
      <c r="E125" s="104">
        <v>8.4499999999999993</v>
      </c>
      <c r="F125" s="104">
        <v>9</v>
      </c>
      <c r="G125" s="116">
        <v>6.67</v>
      </c>
      <c r="H125" s="104">
        <v>7.28</v>
      </c>
      <c r="I125" s="101">
        <v>8.6300000000000008</v>
      </c>
      <c r="J125" s="102">
        <v>9.1</v>
      </c>
      <c r="K125" s="106">
        <v>8.18</v>
      </c>
      <c r="L125" s="106">
        <v>8.52</v>
      </c>
      <c r="M125" s="107">
        <v>7.52</v>
      </c>
      <c r="N125" s="106">
        <v>8.1300000000000008</v>
      </c>
      <c r="O125" s="101">
        <v>7.89</v>
      </c>
      <c r="P125" s="102">
        <v>7.83</v>
      </c>
      <c r="Q125" s="106">
        <v>8.01</v>
      </c>
      <c r="R125" s="106">
        <v>7.97</v>
      </c>
      <c r="S125" s="101">
        <v>7.3</v>
      </c>
      <c r="T125" s="102">
        <v>7.4</v>
      </c>
      <c r="U125" s="106">
        <v>7.67</v>
      </c>
      <c r="V125" s="102">
        <v>7.74</v>
      </c>
    </row>
    <row r="126" spans="2:22" outlineLevel="1" x14ac:dyDescent="0.25">
      <c r="B126" s="76" t="s">
        <v>131</v>
      </c>
      <c r="C126" s="101">
        <v>8.0299999999999994</v>
      </c>
      <c r="D126" s="102">
        <v>8.01</v>
      </c>
      <c r="E126" s="104">
        <v>9.0399999999999991</v>
      </c>
      <c r="F126" s="104">
        <v>9.0500000000000007</v>
      </c>
      <c r="G126" s="116">
        <v>6.68</v>
      </c>
      <c r="H126" s="104">
        <v>7.27</v>
      </c>
      <c r="I126" s="101">
        <v>8.67</v>
      </c>
      <c r="J126" s="102">
        <v>8.8800000000000008</v>
      </c>
      <c r="K126" s="106">
        <v>8.7100000000000009</v>
      </c>
      <c r="L126" s="106">
        <v>8.48</v>
      </c>
      <c r="M126" s="107">
        <v>8.3699999999999992</v>
      </c>
      <c r="N126" s="106">
        <v>8.0500000000000007</v>
      </c>
      <c r="O126" s="101">
        <v>8.1300000000000008</v>
      </c>
      <c r="P126" s="102">
        <v>8.19</v>
      </c>
      <c r="Q126" s="106">
        <v>7.86</v>
      </c>
      <c r="R126" s="106">
        <v>7.41</v>
      </c>
      <c r="S126" s="101">
        <v>6.66</v>
      </c>
      <c r="T126" s="102">
        <v>6.97</v>
      </c>
      <c r="U126" s="106">
        <v>7.22</v>
      </c>
      <c r="V126" s="102">
        <v>7.41</v>
      </c>
    </row>
    <row r="127" spans="2:22" outlineLevel="1" x14ac:dyDescent="0.25">
      <c r="B127" s="76" t="s">
        <v>132</v>
      </c>
      <c r="C127" s="101">
        <v>8.32</v>
      </c>
      <c r="D127" s="102">
        <v>8.07</v>
      </c>
      <c r="E127" s="104">
        <v>9.23</v>
      </c>
      <c r="F127" s="104">
        <v>9.17</v>
      </c>
      <c r="G127" s="116">
        <v>7.15</v>
      </c>
      <c r="H127" s="104">
        <v>6.93</v>
      </c>
      <c r="I127" s="101">
        <v>9.15</v>
      </c>
      <c r="J127" s="102">
        <v>9.1</v>
      </c>
      <c r="K127" s="106">
        <v>9.32</v>
      </c>
      <c r="L127" s="106">
        <v>9.17</v>
      </c>
      <c r="M127" s="107">
        <v>9</v>
      </c>
      <c r="N127" s="106">
        <v>8.67</v>
      </c>
      <c r="O127" s="101">
        <v>8.48</v>
      </c>
      <c r="P127" s="102">
        <v>8.25</v>
      </c>
      <c r="Q127" s="106">
        <v>8.0399999999999991</v>
      </c>
      <c r="R127" s="106">
        <v>7.41</v>
      </c>
      <c r="S127" s="101">
        <v>6.68</v>
      </c>
      <c r="T127" s="102">
        <v>6.24</v>
      </c>
      <c r="U127" s="106">
        <v>7.15</v>
      </c>
      <c r="V127" s="102">
        <v>7.57</v>
      </c>
    </row>
    <row r="128" spans="2:22" outlineLevel="1" x14ac:dyDescent="0.25">
      <c r="B128" s="76" t="s">
        <v>197</v>
      </c>
      <c r="C128" s="101">
        <v>7.65</v>
      </c>
      <c r="D128" s="102">
        <v>7.75</v>
      </c>
      <c r="E128" s="104">
        <v>9.0300000000000011</v>
      </c>
      <c r="F128" s="104">
        <v>9.0949999999999989</v>
      </c>
      <c r="G128" s="116">
        <v>6.14</v>
      </c>
      <c r="H128" s="104">
        <v>7.22</v>
      </c>
      <c r="I128" s="101">
        <v>8.5299999999999994</v>
      </c>
      <c r="J128" s="102">
        <v>8.25</v>
      </c>
      <c r="K128" s="106">
        <v>8.42</v>
      </c>
      <c r="L128" s="106">
        <v>8.6</v>
      </c>
      <c r="M128" s="107">
        <v>8.69</v>
      </c>
      <c r="N128" s="106">
        <v>8.43</v>
      </c>
      <c r="O128" s="101">
        <v>8.08</v>
      </c>
      <c r="P128" s="102">
        <v>8.06</v>
      </c>
      <c r="Q128" s="106">
        <v>7.22</v>
      </c>
      <c r="R128" s="106">
        <v>7.54</v>
      </c>
      <c r="S128" s="101">
        <v>5.37</v>
      </c>
      <c r="T128" s="102">
        <v>5.76</v>
      </c>
      <c r="U128" s="106">
        <v>6.28</v>
      </c>
      <c r="V128" s="102">
        <v>6.83</v>
      </c>
    </row>
    <row r="129" spans="2:22" outlineLevel="1" x14ac:dyDescent="0.25">
      <c r="B129" s="76" t="s">
        <v>154</v>
      </c>
      <c r="C129" s="101">
        <v>8.01</v>
      </c>
      <c r="D129" s="102">
        <v>7.99</v>
      </c>
      <c r="E129" s="104">
        <v>8.9700000000000006</v>
      </c>
      <c r="F129" s="104">
        <v>9.0449999999999999</v>
      </c>
      <c r="G129" s="116">
        <v>6.85</v>
      </c>
      <c r="H129" s="104">
        <v>7.14</v>
      </c>
      <c r="I129" s="101">
        <v>8.76</v>
      </c>
      <c r="J129" s="102">
        <v>8.76</v>
      </c>
      <c r="K129" s="106">
        <v>8.07</v>
      </c>
      <c r="L129" s="106">
        <v>8.2200000000000006</v>
      </c>
      <c r="M129" s="107">
        <v>8.35</v>
      </c>
      <c r="N129" s="106">
        <v>8.34</v>
      </c>
      <c r="O129" s="101">
        <v>8.0500000000000007</v>
      </c>
      <c r="P129" s="102">
        <v>7.98</v>
      </c>
      <c r="Q129" s="106">
        <v>7.57</v>
      </c>
      <c r="R129" s="106">
        <v>7.63</v>
      </c>
      <c r="S129" s="101">
        <v>7.5</v>
      </c>
      <c r="T129" s="102">
        <v>7.02</v>
      </c>
      <c r="U129" s="106">
        <v>7.02</v>
      </c>
      <c r="V129" s="102">
        <v>7.28</v>
      </c>
    </row>
    <row r="130" spans="2:22" outlineLevel="1" x14ac:dyDescent="0.25">
      <c r="B130" s="76" t="s">
        <v>198</v>
      </c>
      <c r="C130" s="101">
        <v>7.13</v>
      </c>
      <c r="D130" s="102">
        <v>7.09</v>
      </c>
      <c r="E130" s="104">
        <v>8.620000000000001</v>
      </c>
      <c r="F130" s="104">
        <v>8.6550000000000011</v>
      </c>
      <c r="G130" s="116">
        <v>6.24</v>
      </c>
      <c r="H130" s="104">
        <v>5.52</v>
      </c>
      <c r="I130" s="101">
        <v>8.5</v>
      </c>
      <c r="J130" s="102">
        <v>8.44</v>
      </c>
      <c r="K130" s="106">
        <v>8.02</v>
      </c>
      <c r="L130" s="106">
        <v>7.93</v>
      </c>
      <c r="M130" s="107">
        <v>7.57</v>
      </c>
      <c r="N130" s="106">
        <v>7.73</v>
      </c>
      <c r="O130" s="101">
        <v>7.3</v>
      </c>
      <c r="P130" s="102">
        <v>7.28</v>
      </c>
      <c r="Q130" s="106">
        <v>7.08</v>
      </c>
      <c r="R130" s="106">
        <v>6.88</v>
      </c>
      <c r="S130" s="101">
        <v>4.97</v>
      </c>
      <c r="T130" s="102">
        <v>4.97</v>
      </c>
      <c r="U130" s="106">
        <v>6.02</v>
      </c>
      <c r="V130" s="102">
        <v>6.26</v>
      </c>
    </row>
    <row r="131" spans="2:22" outlineLevel="1" x14ac:dyDescent="0.25">
      <c r="B131" s="76" t="s">
        <v>199</v>
      </c>
      <c r="C131" s="103"/>
      <c r="D131" s="102">
        <v>6.87</v>
      </c>
      <c r="E131" s="104" t="s">
        <v>262</v>
      </c>
      <c r="F131" s="104">
        <v>8.2349999999999994</v>
      </c>
      <c r="G131" s="116" t="s">
        <v>262</v>
      </c>
      <c r="H131" s="104">
        <v>5.17</v>
      </c>
      <c r="I131" s="103" t="s">
        <v>262</v>
      </c>
      <c r="J131" s="102">
        <v>8.0399999999999991</v>
      </c>
      <c r="K131" s="104" t="s">
        <v>262</v>
      </c>
      <c r="L131" s="106">
        <v>7.23</v>
      </c>
      <c r="M131" s="116" t="s">
        <v>262</v>
      </c>
      <c r="N131" s="106">
        <v>7.02</v>
      </c>
      <c r="O131" s="103" t="s">
        <v>262</v>
      </c>
      <c r="P131" s="102">
        <v>6.96</v>
      </c>
      <c r="Q131" s="104" t="s">
        <v>262</v>
      </c>
      <c r="R131" s="106">
        <v>7.16</v>
      </c>
      <c r="S131" s="103" t="s">
        <v>262</v>
      </c>
      <c r="T131" s="102">
        <v>5.38</v>
      </c>
      <c r="U131" s="104" t="s">
        <v>262</v>
      </c>
      <c r="V131" s="102">
        <v>5.78</v>
      </c>
    </row>
    <row r="132" spans="2:22" outlineLevel="1" x14ac:dyDescent="0.25">
      <c r="B132" s="76" t="s">
        <v>200</v>
      </c>
      <c r="C132" s="101">
        <v>7.95</v>
      </c>
      <c r="D132" s="102">
        <v>7.78</v>
      </c>
      <c r="E132" s="104">
        <v>8.875</v>
      </c>
      <c r="F132" s="104">
        <v>8.7899999999999991</v>
      </c>
      <c r="G132" s="116">
        <v>6.91</v>
      </c>
      <c r="H132" s="104">
        <v>6.5</v>
      </c>
      <c r="I132" s="101">
        <v>8.99</v>
      </c>
      <c r="J132" s="102">
        <v>8.91</v>
      </c>
      <c r="K132" s="106">
        <v>8.14</v>
      </c>
      <c r="L132" s="106">
        <v>8.18</v>
      </c>
      <c r="M132" s="107">
        <v>7.86</v>
      </c>
      <c r="N132" s="106">
        <v>7.7</v>
      </c>
      <c r="O132" s="101">
        <v>7.92</v>
      </c>
      <c r="P132" s="102">
        <v>7.77</v>
      </c>
      <c r="Q132" s="106">
        <v>8.2799999999999994</v>
      </c>
      <c r="R132" s="106">
        <v>7.84</v>
      </c>
      <c r="S132" s="101">
        <v>6.61</v>
      </c>
      <c r="T132" s="102">
        <v>6.36</v>
      </c>
      <c r="U132" s="106">
        <v>7.59</v>
      </c>
      <c r="V132" s="102">
        <v>7.73</v>
      </c>
    </row>
    <row r="133" spans="2:22" outlineLevel="1" x14ac:dyDescent="0.25">
      <c r="B133" s="76" t="s">
        <v>201</v>
      </c>
      <c r="C133" s="101">
        <v>8.09</v>
      </c>
      <c r="D133" s="102">
        <v>7.92</v>
      </c>
      <c r="E133" s="104">
        <v>9.1849999999999987</v>
      </c>
      <c r="F133" s="104">
        <v>9.06</v>
      </c>
      <c r="G133" s="116">
        <v>6.48</v>
      </c>
      <c r="H133" s="104">
        <v>6.41</v>
      </c>
      <c r="I133" s="101">
        <v>9.3000000000000007</v>
      </c>
      <c r="J133" s="102">
        <v>9.24</v>
      </c>
      <c r="K133" s="106">
        <v>8.69</v>
      </c>
      <c r="L133" s="106">
        <v>8.64</v>
      </c>
      <c r="M133" s="107">
        <v>8.1999999999999993</v>
      </c>
      <c r="N133" s="106">
        <v>8.33</v>
      </c>
      <c r="O133" s="101">
        <v>7.82</v>
      </c>
      <c r="P133" s="102">
        <v>7.83</v>
      </c>
      <c r="Q133" s="106">
        <v>8.25</v>
      </c>
      <c r="R133" s="106">
        <v>7.81</v>
      </c>
      <c r="S133" s="101">
        <v>6.65</v>
      </c>
      <c r="T133" s="102">
        <v>6.22</v>
      </c>
      <c r="U133" s="106">
        <v>7.87</v>
      </c>
      <c r="V133" s="102">
        <v>7.76</v>
      </c>
    </row>
    <row r="134" spans="2:22" outlineLevel="1" x14ac:dyDescent="0.25">
      <c r="B134" s="76" t="s">
        <v>173</v>
      </c>
      <c r="C134" s="101">
        <v>6.81</v>
      </c>
      <c r="D134" s="102">
        <v>7.81</v>
      </c>
      <c r="E134" s="104">
        <v>7.91</v>
      </c>
      <c r="F134" s="104">
        <v>9.0949999999999989</v>
      </c>
      <c r="G134" s="116">
        <v>5.83</v>
      </c>
      <c r="H134" s="104">
        <v>6.21</v>
      </c>
      <c r="I134" s="101">
        <v>8.06</v>
      </c>
      <c r="J134" s="102">
        <v>9.06</v>
      </c>
      <c r="K134" s="106">
        <v>8.2100000000000009</v>
      </c>
      <c r="L134" s="106">
        <v>8.5399999999999991</v>
      </c>
      <c r="M134" s="107">
        <v>7.65</v>
      </c>
      <c r="N134" s="106">
        <v>8.6</v>
      </c>
      <c r="O134" s="101">
        <v>6.96</v>
      </c>
      <c r="P134" s="102">
        <v>8.24</v>
      </c>
      <c r="Q134" s="106">
        <v>5.83</v>
      </c>
      <c r="R134" s="106">
        <v>7.36</v>
      </c>
      <c r="S134" s="101">
        <v>5.23</v>
      </c>
      <c r="T134" s="102">
        <v>5.53</v>
      </c>
      <c r="U134" s="106">
        <v>5.4</v>
      </c>
      <c r="V134" s="102">
        <v>6.83</v>
      </c>
    </row>
    <row r="135" spans="2:22" outlineLevel="1" x14ac:dyDescent="0.25">
      <c r="B135" s="76" t="s">
        <v>133</v>
      </c>
      <c r="C135" s="101">
        <v>8.15</v>
      </c>
      <c r="D135" s="102">
        <v>8.2100000000000009</v>
      </c>
      <c r="E135" s="104">
        <v>9.0599999999999987</v>
      </c>
      <c r="F135" s="104">
        <v>9.16</v>
      </c>
      <c r="G135" s="116">
        <v>7.27</v>
      </c>
      <c r="H135" s="104">
        <v>6.95</v>
      </c>
      <c r="I135" s="101">
        <v>8.85</v>
      </c>
      <c r="J135" s="102">
        <v>9.07</v>
      </c>
      <c r="K135" s="106">
        <v>8.92</v>
      </c>
      <c r="L135" s="106">
        <v>8.89</v>
      </c>
      <c r="M135" s="107">
        <v>8.91</v>
      </c>
      <c r="N135" s="106">
        <v>8.82</v>
      </c>
      <c r="O135" s="101">
        <v>8.4499999999999993</v>
      </c>
      <c r="P135" s="102">
        <v>8.44</v>
      </c>
      <c r="Q135" s="106">
        <v>7.88</v>
      </c>
      <c r="R135" s="106">
        <v>7.96</v>
      </c>
      <c r="S135" s="101">
        <v>6.42</v>
      </c>
      <c r="T135" s="102">
        <v>6.8</v>
      </c>
      <c r="U135" s="106">
        <v>7.27</v>
      </c>
      <c r="V135" s="102">
        <v>7.37</v>
      </c>
    </row>
    <row r="136" spans="2:22" outlineLevel="1" x14ac:dyDescent="0.25">
      <c r="B136" s="76" t="s">
        <v>134</v>
      </c>
      <c r="C136" s="101">
        <v>8.59</v>
      </c>
      <c r="D136" s="102">
        <v>8.4</v>
      </c>
      <c r="E136" s="104">
        <v>9.16</v>
      </c>
      <c r="F136" s="104">
        <v>9.14</v>
      </c>
      <c r="G136" s="116">
        <v>6.58</v>
      </c>
      <c r="H136" s="104">
        <v>6.34</v>
      </c>
      <c r="I136" s="101">
        <v>9.24</v>
      </c>
      <c r="J136" s="102">
        <v>9.26</v>
      </c>
      <c r="K136" s="106">
        <v>9.08</v>
      </c>
      <c r="L136" s="106">
        <v>9.1300000000000008</v>
      </c>
      <c r="M136" s="107">
        <v>9.15</v>
      </c>
      <c r="N136" s="106">
        <v>9.0500000000000007</v>
      </c>
      <c r="O136" s="101">
        <v>8.91</v>
      </c>
      <c r="P136" s="102">
        <v>8.66</v>
      </c>
      <c r="Q136" s="106">
        <v>7.95</v>
      </c>
      <c r="R136" s="106">
        <v>7.41</v>
      </c>
      <c r="S136" s="101">
        <v>7.43</v>
      </c>
      <c r="T136" s="102">
        <v>7.14</v>
      </c>
      <c r="U136" s="106">
        <v>7.79</v>
      </c>
      <c r="V136" s="102">
        <v>7.66</v>
      </c>
    </row>
    <row r="137" spans="2:22" outlineLevel="1" x14ac:dyDescent="0.25">
      <c r="B137" s="76" t="s">
        <v>232</v>
      </c>
      <c r="C137" s="101">
        <v>8.02</v>
      </c>
      <c r="D137" s="102">
        <v>7.86</v>
      </c>
      <c r="E137" s="104">
        <v>9.0850000000000009</v>
      </c>
      <c r="F137" s="104">
        <v>9.1000000000000014</v>
      </c>
      <c r="G137" s="116">
        <v>6.93</v>
      </c>
      <c r="H137" s="104">
        <v>7.27</v>
      </c>
      <c r="I137" s="101">
        <v>8.89</v>
      </c>
      <c r="J137" s="102">
        <v>8.9499999999999993</v>
      </c>
      <c r="K137" s="106">
        <v>8.91</v>
      </c>
      <c r="L137" s="106">
        <v>8.51</v>
      </c>
      <c r="M137" s="107">
        <v>8.43</v>
      </c>
      <c r="N137" s="106">
        <v>8.25</v>
      </c>
      <c r="O137" s="101">
        <v>7.98</v>
      </c>
      <c r="P137" s="102">
        <v>7.98</v>
      </c>
      <c r="Q137" s="106">
        <v>7.7</v>
      </c>
      <c r="R137" s="106">
        <v>7.46</v>
      </c>
      <c r="S137" s="101">
        <v>6.45</v>
      </c>
      <c r="T137" s="102">
        <v>6.08</v>
      </c>
      <c r="U137" s="106">
        <v>7.68</v>
      </c>
      <c r="V137" s="102">
        <v>7.42</v>
      </c>
    </row>
    <row r="138" spans="2:22" outlineLevel="1" x14ac:dyDescent="0.25">
      <c r="B138" s="76" t="s">
        <v>204</v>
      </c>
      <c r="C138" s="101">
        <v>8.17</v>
      </c>
      <c r="D138" s="102">
        <v>8.32</v>
      </c>
      <c r="E138" s="104">
        <v>8.7249999999999996</v>
      </c>
      <c r="F138" s="104">
        <v>9.0449999999999999</v>
      </c>
      <c r="G138" s="116">
        <v>6.43</v>
      </c>
      <c r="H138" s="104">
        <v>7.44</v>
      </c>
      <c r="I138" s="101">
        <v>9.0299999999999994</v>
      </c>
      <c r="J138" s="102">
        <v>9.2100000000000009</v>
      </c>
      <c r="K138" s="106">
        <v>8.58</v>
      </c>
      <c r="L138" s="106">
        <v>8.48</v>
      </c>
      <c r="M138" s="107">
        <v>7.97</v>
      </c>
      <c r="N138" s="106">
        <v>8.33</v>
      </c>
      <c r="O138" s="101">
        <v>8.16</v>
      </c>
      <c r="P138" s="102">
        <v>8.23</v>
      </c>
      <c r="Q138" s="106">
        <v>8.31</v>
      </c>
      <c r="R138" s="106">
        <v>8.02</v>
      </c>
      <c r="S138" s="101">
        <v>7.39</v>
      </c>
      <c r="T138" s="102">
        <v>7.68</v>
      </c>
      <c r="U138" s="106">
        <v>7.45</v>
      </c>
      <c r="V138" s="102">
        <v>8.24</v>
      </c>
    </row>
    <row r="139" spans="2:22" outlineLevel="1" x14ac:dyDescent="0.25">
      <c r="B139" s="76" t="s">
        <v>174</v>
      </c>
      <c r="C139" s="101">
        <v>7.76</v>
      </c>
      <c r="D139" s="102">
        <v>7.89</v>
      </c>
      <c r="E139" s="104">
        <v>8.5399999999999991</v>
      </c>
      <c r="F139" s="104">
        <v>8.9250000000000007</v>
      </c>
      <c r="G139" s="116">
        <v>6.97</v>
      </c>
      <c r="H139" s="104">
        <v>6.25</v>
      </c>
      <c r="I139" s="101">
        <v>8.35</v>
      </c>
      <c r="J139" s="102">
        <v>8.42</v>
      </c>
      <c r="K139" s="106">
        <v>8.76</v>
      </c>
      <c r="L139" s="106">
        <v>8.94</v>
      </c>
      <c r="M139" s="107">
        <v>8.42</v>
      </c>
      <c r="N139" s="106">
        <v>8.6199999999999992</v>
      </c>
      <c r="O139" s="101">
        <v>8.25</v>
      </c>
      <c r="P139" s="102">
        <v>8.34</v>
      </c>
      <c r="Q139" s="106">
        <v>7.11</v>
      </c>
      <c r="R139" s="106">
        <v>7.1</v>
      </c>
      <c r="S139" s="101">
        <v>6.21</v>
      </c>
      <c r="T139" s="102">
        <v>6.29</v>
      </c>
      <c r="U139" s="106">
        <v>6.47</v>
      </c>
      <c r="V139" s="102">
        <v>6.99</v>
      </c>
    </row>
    <row r="140" spans="2:22" outlineLevel="1" x14ac:dyDescent="0.25">
      <c r="B140" s="76" t="s">
        <v>225</v>
      </c>
      <c r="C140" s="101">
        <v>8.0299999999999994</v>
      </c>
      <c r="D140" s="102">
        <v>7.84</v>
      </c>
      <c r="E140" s="104">
        <v>9</v>
      </c>
      <c r="F140" s="104">
        <v>9.1750000000000007</v>
      </c>
      <c r="G140" s="116">
        <v>6.81</v>
      </c>
      <c r="H140" s="104">
        <v>6.58</v>
      </c>
      <c r="I140" s="101">
        <v>8.9499999999999993</v>
      </c>
      <c r="J140" s="102">
        <v>8.9600000000000009</v>
      </c>
      <c r="K140" s="106">
        <v>8.48</v>
      </c>
      <c r="L140" s="106">
        <v>8.6300000000000008</v>
      </c>
      <c r="M140" s="107">
        <v>8.0500000000000007</v>
      </c>
      <c r="N140" s="106">
        <v>8.2799999999999994</v>
      </c>
      <c r="O140" s="101">
        <v>7.93</v>
      </c>
      <c r="P140" s="102">
        <v>7.82</v>
      </c>
      <c r="Q140" s="106">
        <v>8.3000000000000007</v>
      </c>
      <c r="R140" s="106">
        <v>7.3</v>
      </c>
      <c r="S140" s="101">
        <v>6.64</v>
      </c>
      <c r="T140" s="102">
        <v>6.24</v>
      </c>
      <c r="U140" s="106">
        <v>7.76</v>
      </c>
      <c r="V140" s="102">
        <v>7.73</v>
      </c>
    </row>
    <row r="141" spans="2:22" outlineLevel="1" x14ac:dyDescent="0.25">
      <c r="B141" s="76" t="s">
        <v>207</v>
      </c>
      <c r="C141" s="101">
        <v>7.98</v>
      </c>
      <c r="D141" s="102">
        <v>8.23</v>
      </c>
      <c r="E141" s="104">
        <v>8.5399999999999991</v>
      </c>
      <c r="F141" s="104">
        <v>9.0150000000000006</v>
      </c>
      <c r="G141" s="116">
        <v>6</v>
      </c>
      <c r="H141" s="104">
        <v>6.97</v>
      </c>
      <c r="I141" s="101">
        <v>8.56</v>
      </c>
      <c r="J141" s="102">
        <v>8.82</v>
      </c>
      <c r="K141" s="106">
        <v>8.59</v>
      </c>
      <c r="L141" s="106">
        <v>9.0299999999999994</v>
      </c>
      <c r="M141" s="107">
        <v>8.33</v>
      </c>
      <c r="N141" s="106">
        <v>8.57</v>
      </c>
      <c r="O141" s="101">
        <v>8.18</v>
      </c>
      <c r="P141" s="102">
        <v>8.4600000000000009</v>
      </c>
      <c r="Q141" s="106">
        <v>7.91</v>
      </c>
      <c r="R141" s="106">
        <v>8.1199999999999992</v>
      </c>
      <c r="S141" s="101">
        <v>6.55</v>
      </c>
      <c r="T141" s="102">
        <v>6.49</v>
      </c>
      <c r="U141" s="106">
        <v>7.15</v>
      </c>
      <c r="V141" s="102">
        <v>7.7</v>
      </c>
    </row>
    <row r="142" spans="2:22" outlineLevel="1" x14ac:dyDescent="0.25">
      <c r="B142" s="76" t="s">
        <v>175</v>
      </c>
      <c r="C142" s="101">
        <v>8.2799999999999994</v>
      </c>
      <c r="D142" s="102">
        <v>8.09</v>
      </c>
      <c r="E142" s="104">
        <v>9.0249999999999986</v>
      </c>
      <c r="F142" s="104">
        <v>8.75</v>
      </c>
      <c r="G142" s="116">
        <v>7.07</v>
      </c>
      <c r="H142" s="104">
        <v>6.31</v>
      </c>
      <c r="I142" s="101">
        <v>9.0399999999999991</v>
      </c>
      <c r="J142" s="102">
        <v>8.8800000000000008</v>
      </c>
      <c r="K142" s="106">
        <v>9.23</v>
      </c>
      <c r="L142" s="106">
        <v>9.07</v>
      </c>
      <c r="M142" s="107">
        <v>8.86</v>
      </c>
      <c r="N142" s="106">
        <v>8.9</v>
      </c>
      <c r="O142" s="101">
        <v>8.5</v>
      </c>
      <c r="P142" s="102">
        <v>8.3800000000000008</v>
      </c>
      <c r="Q142" s="106">
        <v>7.7</v>
      </c>
      <c r="R142" s="106">
        <v>7.44</v>
      </c>
      <c r="S142" s="101">
        <v>6.88</v>
      </c>
      <c r="T142" s="102">
        <v>6.72</v>
      </c>
      <c r="U142" s="106">
        <v>7.46</v>
      </c>
      <c r="V142" s="102">
        <v>7.07</v>
      </c>
    </row>
    <row r="143" spans="2:22" outlineLevel="1" x14ac:dyDescent="0.25">
      <c r="B143" s="76" t="s">
        <v>140</v>
      </c>
      <c r="C143" s="101">
        <v>8.4600000000000009</v>
      </c>
      <c r="D143" s="102">
        <v>8.2899999999999991</v>
      </c>
      <c r="E143" s="104">
        <v>9.0950000000000006</v>
      </c>
      <c r="F143" s="104">
        <v>8.9499999999999993</v>
      </c>
      <c r="G143" s="116">
        <v>6.48</v>
      </c>
      <c r="H143" s="104">
        <v>7.3</v>
      </c>
      <c r="I143" s="101">
        <v>9.02</v>
      </c>
      <c r="J143" s="102">
        <v>8.89</v>
      </c>
      <c r="K143" s="106">
        <v>8.94</v>
      </c>
      <c r="L143" s="106">
        <v>9.19</v>
      </c>
      <c r="M143" s="107">
        <v>8.9</v>
      </c>
      <c r="N143" s="106">
        <v>9.08</v>
      </c>
      <c r="O143" s="101">
        <v>8.75</v>
      </c>
      <c r="P143" s="102">
        <v>8.52</v>
      </c>
      <c r="Q143" s="106">
        <v>8.15</v>
      </c>
      <c r="R143" s="106">
        <v>7.77</v>
      </c>
      <c r="S143" s="101">
        <v>7.24</v>
      </c>
      <c r="T143" s="102">
        <v>7.06</v>
      </c>
      <c r="U143" s="106">
        <v>7.75</v>
      </c>
      <c r="V143" s="102">
        <v>7.36</v>
      </c>
    </row>
    <row r="144" spans="2:22" outlineLevel="1" x14ac:dyDescent="0.25">
      <c r="B144" s="76" t="s">
        <v>118</v>
      </c>
      <c r="C144" s="101">
        <v>7.39</v>
      </c>
      <c r="D144" s="102">
        <v>7.59</v>
      </c>
      <c r="E144" s="104">
        <v>8.6300000000000008</v>
      </c>
      <c r="F144" s="104">
        <v>8.7149999999999999</v>
      </c>
      <c r="G144" s="116">
        <v>5.17</v>
      </c>
      <c r="H144" s="104">
        <v>6.9</v>
      </c>
      <c r="I144" s="101">
        <v>8.82</v>
      </c>
      <c r="J144" s="102">
        <v>8.86</v>
      </c>
      <c r="K144" s="106">
        <v>8.17</v>
      </c>
      <c r="L144" s="106">
        <v>7.97</v>
      </c>
      <c r="M144" s="107">
        <v>8.0399999999999991</v>
      </c>
      <c r="N144" s="106">
        <v>8.19</v>
      </c>
      <c r="O144" s="101">
        <v>7.45</v>
      </c>
      <c r="P144" s="102">
        <v>7.69</v>
      </c>
      <c r="Q144" s="106">
        <v>7.23</v>
      </c>
      <c r="R144" s="106">
        <v>7.74</v>
      </c>
      <c r="S144" s="101">
        <v>5.48</v>
      </c>
      <c r="T144" s="102">
        <v>5.8</v>
      </c>
      <c r="U144" s="106">
        <v>6.59</v>
      </c>
      <c r="V144" s="102">
        <v>6.97</v>
      </c>
    </row>
    <row r="145" spans="2:22" outlineLevel="1" x14ac:dyDescent="0.25">
      <c r="B145" s="76" t="s">
        <v>182</v>
      </c>
      <c r="C145" s="101">
        <v>7.44</v>
      </c>
      <c r="D145" s="102">
        <v>7.4</v>
      </c>
      <c r="E145" s="104">
        <v>7.87</v>
      </c>
      <c r="F145" s="104">
        <v>8.48</v>
      </c>
      <c r="G145" s="116">
        <v>5.65</v>
      </c>
      <c r="H145" s="104">
        <v>5.96</v>
      </c>
      <c r="I145" s="101">
        <v>8.94</v>
      </c>
      <c r="J145" s="102">
        <v>8.7799999999999994</v>
      </c>
      <c r="K145" s="106">
        <v>8.06</v>
      </c>
      <c r="L145" s="106">
        <v>8.23</v>
      </c>
      <c r="M145" s="107">
        <v>7.38</v>
      </c>
      <c r="N145" s="106">
        <v>7.63</v>
      </c>
      <c r="O145" s="101">
        <v>7.69</v>
      </c>
      <c r="P145" s="102">
        <v>7.53</v>
      </c>
      <c r="Q145" s="106">
        <v>6.6</v>
      </c>
      <c r="R145" s="106">
        <v>7.24</v>
      </c>
      <c r="S145" s="101">
        <v>5.5</v>
      </c>
      <c r="T145" s="102">
        <v>5.83</v>
      </c>
      <c r="U145" s="106">
        <v>6.59</v>
      </c>
      <c r="V145" s="102">
        <v>6.41</v>
      </c>
    </row>
    <row r="146" spans="2:22" outlineLevel="1" x14ac:dyDescent="0.25">
      <c r="B146" s="76" t="s">
        <v>121</v>
      </c>
      <c r="C146" s="101">
        <v>7.33</v>
      </c>
      <c r="D146" s="102">
        <v>7.61</v>
      </c>
      <c r="E146" s="104">
        <v>8.7050000000000001</v>
      </c>
      <c r="F146" s="104">
        <v>9.125</v>
      </c>
      <c r="G146" s="116">
        <v>6.46</v>
      </c>
      <c r="H146" s="104">
        <v>5.6</v>
      </c>
      <c r="I146" s="101">
        <v>8.77</v>
      </c>
      <c r="J146" s="102">
        <v>9.09</v>
      </c>
      <c r="K146" s="106">
        <v>8.51</v>
      </c>
      <c r="L146" s="106">
        <v>9.0399999999999991</v>
      </c>
      <c r="M146" s="107">
        <v>8.61</v>
      </c>
      <c r="N146" s="106">
        <v>8.7100000000000009</v>
      </c>
      <c r="O146" s="101">
        <v>7.69</v>
      </c>
      <c r="P146" s="102">
        <v>7.97</v>
      </c>
      <c r="Q146" s="106">
        <v>6.22</v>
      </c>
      <c r="R146" s="106">
        <v>6</v>
      </c>
      <c r="S146" s="101">
        <v>5.31</v>
      </c>
      <c r="T146" s="102">
        <v>5.24</v>
      </c>
      <c r="U146" s="106">
        <v>5.15</v>
      </c>
      <c r="V146" s="102">
        <v>6.49</v>
      </c>
    </row>
    <row r="147" spans="2:22" outlineLevel="1" x14ac:dyDescent="0.25">
      <c r="B147" s="76" t="s">
        <v>187</v>
      </c>
      <c r="C147" s="101">
        <v>7.25</v>
      </c>
      <c r="D147" s="102">
        <v>7.64</v>
      </c>
      <c r="E147" s="104">
        <v>8.8449999999999989</v>
      </c>
      <c r="F147" s="104">
        <v>9.07</v>
      </c>
      <c r="G147" s="116">
        <v>5.92</v>
      </c>
      <c r="H147" s="104">
        <v>6.18</v>
      </c>
      <c r="I147" s="101">
        <v>8.65</v>
      </c>
      <c r="J147" s="102">
        <v>8.9</v>
      </c>
      <c r="K147" s="106">
        <v>8.23</v>
      </c>
      <c r="L147" s="106">
        <v>8.0399999999999991</v>
      </c>
      <c r="M147" s="107">
        <v>8.44</v>
      </c>
      <c r="N147" s="106">
        <v>8.66</v>
      </c>
      <c r="O147" s="101">
        <v>7.58</v>
      </c>
      <c r="P147" s="102">
        <v>7.99</v>
      </c>
      <c r="Q147" s="106">
        <v>6.15</v>
      </c>
      <c r="R147" s="106">
        <v>6.58</v>
      </c>
      <c r="S147" s="101">
        <v>5.0999999999999996</v>
      </c>
      <c r="T147" s="102">
        <v>5.85</v>
      </c>
      <c r="U147" s="106">
        <v>6.22</v>
      </c>
      <c r="V147" s="102">
        <v>6.91</v>
      </c>
    </row>
    <row r="148" spans="2:22" outlineLevel="1" x14ac:dyDescent="0.25">
      <c r="B148" s="76" t="s">
        <v>188</v>
      </c>
      <c r="C148" s="101">
        <v>7.55</v>
      </c>
      <c r="D148" s="102">
        <v>7.14</v>
      </c>
      <c r="E148" s="104">
        <v>8.7100000000000009</v>
      </c>
      <c r="F148" s="104">
        <v>8.3550000000000004</v>
      </c>
      <c r="G148" s="116">
        <v>5.94</v>
      </c>
      <c r="H148" s="104">
        <v>5.55</v>
      </c>
      <c r="I148" s="101">
        <v>8.73</v>
      </c>
      <c r="J148" s="102">
        <v>8.1</v>
      </c>
      <c r="K148" s="106">
        <v>8.5500000000000007</v>
      </c>
      <c r="L148" s="106">
        <v>7.89</v>
      </c>
      <c r="M148" s="107">
        <v>8.3800000000000008</v>
      </c>
      <c r="N148" s="106">
        <v>8.09</v>
      </c>
      <c r="O148" s="101">
        <v>7.9</v>
      </c>
      <c r="P148" s="102">
        <v>7.4</v>
      </c>
      <c r="Q148" s="106">
        <v>6.02</v>
      </c>
      <c r="R148" s="106">
        <v>5.3</v>
      </c>
      <c r="S148" s="101">
        <v>6.17</v>
      </c>
      <c r="T148" s="102">
        <v>5.86</v>
      </c>
      <c r="U148" s="106">
        <v>7.05</v>
      </c>
      <c r="V148" s="102">
        <v>7.15</v>
      </c>
    </row>
    <row r="149" spans="2:22" s="117" customFormat="1" outlineLevel="1" x14ac:dyDescent="0.25">
      <c r="B149" s="76" t="s">
        <v>122</v>
      </c>
      <c r="C149" s="101">
        <v>8.02</v>
      </c>
      <c r="D149" s="102">
        <v>8.02</v>
      </c>
      <c r="E149" s="104">
        <v>8.74</v>
      </c>
      <c r="F149" s="104">
        <v>9.129999999999999</v>
      </c>
      <c r="G149" s="116">
        <v>5.29</v>
      </c>
      <c r="H149" s="104">
        <v>5.88</v>
      </c>
      <c r="I149" s="101">
        <v>8.77</v>
      </c>
      <c r="J149" s="102">
        <v>8.91</v>
      </c>
      <c r="K149" s="106">
        <v>8.58</v>
      </c>
      <c r="L149" s="106">
        <v>8.39</v>
      </c>
      <c r="M149" s="107">
        <v>8.42</v>
      </c>
      <c r="N149" s="106">
        <v>8.32</v>
      </c>
      <c r="O149" s="101">
        <v>8.2799999999999994</v>
      </c>
      <c r="P149" s="102">
        <v>8.08</v>
      </c>
      <c r="Q149" s="106">
        <v>7.28</v>
      </c>
      <c r="R149" s="106">
        <v>7.94</v>
      </c>
      <c r="S149" s="101">
        <v>6.91</v>
      </c>
      <c r="T149" s="102">
        <v>6.69</v>
      </c>
      <c r="U149" s="106">
        <v>7.53</v>
      </c>
      <c r="V149" s="102">
        <v>7.54</v>
      </c>
    </row>
    <row r="150" spans="2:22" outlineLevel="1" x14ac:dyDescent="0.25">
      <c r="B150" s="76" t="s">
        <v>147</v>
      </c>
      <c r="C150" s="101">
        <v>8</v>
      </c>
      <c r="D150" s="102">
        <v>7.95</v>
      </c>
      <c r="E150" s="104">
        <v>9.26</v>
      </c>
      <c r="F150" s="104">
        <v>9.0350000000000001</v>
      </c>
      <c r="G150" s="116">
        <v>7.14</v>
      </c>
      <c r="H150" s="104">
        <v>6.96</v>
      </c>
      <c r="I150" s="101">
        <v>9.14</v>
      </c>
      <c r="J150" s="102">
        <v>9.09</v>
      </c>
      <c r="K150" s="106">
        <v>8.7899999999999991</v>
      </c>
      <c r="L150" s="106">
        <v>8.6199999999999992</v>
      </c>
      <c r="M150" s="107">
        <v>8.31</v>
      </c>
      <c r="N150" s="106">
        <v>8.02</v>
      </c>
      <c r="O150" s="101">
        <v>8.19</v>
      </c>
      <c r="P150" s="102">
        <v>8.08</v>
      </c>
      <c r="Q150" s="106">
        <v>7.72</v>
      </c>
      <c r="R150" s="106">
        <v>7.9</v>
      </c>
      <c r="S150" s="101">
        <v>5.92</v>
      </c>
      <c r="T150" s="102">
        <v>5.94</v>
      </c>
      <c r="U150" s="106">
        <v>7.62</v>
      </c>
      <c r="V150" s="102">
        <v>7.82</v>
      </c>
    </row>
    <row r="151" spans="2:22" outlineLevel="1" x14ac:dyDescent="0.25">
      <c r="B151" s="76" t="s">
        <v>190</v>
      </c>
      <c r="C151" s="101">
        <v>7.88</v>
      </c>
      <c r="D151" s="102">
        <v>7.7</v>
      </c>
      <c r="E151" s="104">
        <v>9.0300000000000011</v>
      </c>
      <c r="F151" s="104">
        <v>8.91</v>
      </c>
      <c r="G151" s="116">
        <v>5.87</v>
      </c>
      <c r="H151" s="104">
        <v>6.39</v>
      </c>
      <c r="I151" s="101">
        <v>9.07</v>
      </c>
      <c r="J151" s="102">
        <v>8.77</v>
      </c>
      <c r="K151" s="106">
        <v>9.09</v>
      </c>
      <c r="L151" s="106">
        <v>8.74</v>
      </c>
      <c r="M151" s="107">
        <v>8.5500000000000007</v>
      </c>
      <c r="N151" s="106">
        <v>8.06</v>
      </c>
      <c r="O151" s="101">
        <v>8.16</v>
      </c>
      <c r="P151" s="102">
        <v>7.88</v>
      </c>
      <c r="Q151" s="106">
        <v>7.14</v>
      </c>
      <c r="R151" s="106">
        <v>7.67</v>
      </c>
      <c r="S151" s="101">
        <v>6.28</v>
      </c>
      <c r="T151" s="102">
        <v>5.63</v>
      </c>
      <c r="U151" s="106">
        <v>6.87</v>
      </c>
      <c r="V151" s="102">
        <v>6.91</v>
      </c>
    </row>
    <row r="152" spans="2:22" outlineLevel="1" x14ac:dyDescent="0.25">
      <c r="B152" s="76" t="s">
        <v>162</v>
      </c>
      <c r="C152" s="101">
        <v>7.92</v>
      </c>
      <c r="D152" s="102">
        <v>7.64</v>
      </c>
      <c r="E152" s="104">
        <v>8.995000000000001</v>
      </c>
      <c r="F152" s="104">
        <v>8.9250000000000007</v>
      </c>
      <c r="G152" s="116">
        <v>6.31</v>
      </c>
      <c r="H152" s="104">
        <v>6.93</v>
      </c>
      <c r="I152" s="101">
        <v>8.85</v>
      </c>
      <c r="J152" s="102">
        <v>8.66</v>
      </c>
      <c r="K152" s="106">
        <v>8.5299999999999994</v>
      </c>
      <c r="L152" s="106">
        <v>8.49</v>
      </c>
      <c r="M152" s="107">
        <v>8.0299999999999994</v>
      </c>
      <c r="N152" s="106">
        <v>8.0500000000000007</v>
      </c>
      <c r="O152" s="101">
        <v>8.1300000000000008</v>
      </c>
      <c r="P152" s="102">
        <v>7.75</v>
      </c>
      <c r="Q152" s="106">
        <v>7.68</v>
      </c>
      <c r="R152" s="106">
        <v>7.03</v>
      </c>
      <c r="S152" s="101">
        <v>6.35</v>
      </c>
      <c r="T152" s="102">
        <v>6.02</v>
      </c>
      <c r="U152" s="106">
        <v>7.39</v>
      </c>
      <c r="V152" s="102">
        <v>7.35</v>
      </c>
    </row>
    <row r="153" spans="2:22" outlineLevel="1" x14ac:dyDescent="0.25">
      <c r="B153" s="76" t="s">
        <v>124</v>
      </c>
      <c r="C153" s="101">
        <v>7.32</v>
      </c>
      <c r="D153" s="102">
        <v>7.77</v>
      </c>
      <c r="E153" s="104">
        <v>8.245000000000001</v>
      </c>
      <c r="F153" s="104">
        <v>8.5549999999999997</v>
      </c>
      <c r="G153" s="116">
        <v>6.41</v>
      </c>
      <c r="H153" s="104">
        <v>6.59</v>
      </c>
      <c r="I153" s="101">
        <v>8.3800000000000008</v>
      </c>
      <c r="J153" s="102">
        <v>8.6199999999999992</v>
      </c>
      <c r="K153" s="106">
        <v>7.75</v>
      </c>
      <c r="L153" s="106">
        <v>8.0500000000000007</v>
      </c>
      <c r="M153" s="107">
        <v>7.87</v>
      </c>
      <c r="N153" s="106">
        <v>8.49</v>
      </c>
      <c r="O153" s="101">
        <v>7.27</v>
      </c>
      <c r="P153" s="102">
        <v>7.89</v>
      </c>
      <c r="Q153" s="106">
        <v>7.21</v>
      </c>
      <c r="R153" s="106">
        <v>7.46</v>
      </c>
      <c r="S153" s="101">
        <v>5.95</v>
      </c>
      <c r="T153" s="102">
        <v>6.38</v>
      </c>
      <c r="U153" s="106">
        <v>6.65</v>
      </c>
      <c r="V153" s="102">
        <v>7.34</v>
      </c>
    </row>
    <row r="154" spans="2:22" outlineLevel="1" x14ac:dyDescent="0.25">
      <c r="B154" s="76" t="s">
        <v>215</v>
      </c>
      <c r="C154" s="101">
        <v>8.01</v>
      </c>
      <c r="D154" s="102">
        <v>8.1300000000000008</v>
      </c>
      <c r="E154" s="104">
        <v>8.9700000000000006</v>
      </c>
      <c r="F154" s="104">
        <v>9.07</v>
      </c>
      <c r="G154" s="116">
        <v>6.87</v>
      </c>
      <c r="H154" s="104">
        <v>7</v>
      </c>
      <c r="I154" s="101">
        <v>8.89</v>
      </c>
      <c r="J154" s="102">
        <v>9.06</v>
      </c>
      <c r="K154" s="106">
        <v>8.56</v>
      </c>
      <c r="L154" s="106">
        <v>8.76</v>
      </c>
      <c r="M154" s="107">
        <v>7.96</v>
      </c>
      <c r="N154" s="106">
        <v>7.8</v>
      </c>
      <c r="O154" s="101">
        <v>7.88</v>
      </c>
      <c r="P154" s="102">
        <v>7.98</v>
      </c>
      <c r="Q154" s="106">
        <v>7.84</v>
      </c>
      <c r="R154" s="106">
        <v>7.85</v>
      </c>
      <c r="S154" s="101">
        <v>6.81</v>
      </c>
      <c r="T154" s="102">
        <v>7.4</v>
      </c>
      <c r="U154" s="106">
        <v>7.55</v>
      </c>
      <c r="V154" s="102">
        <v>7.72</v>
      </c>
    </row>
    <row r="155" spans="2:22" outlineLevel="1" x14ac:dyDescent="0.25">
      <c r="B155" s="76" t="s">
        <v>216</v>
      </c>
      <c r="C155" s="101">
        <v>7.44</v>
      </c>
      <c r="D155" s="102">
        <v>7.85</v>
      </c>
      <c r="E155" s="104">
        <v>8.3949999999999996</v>
      </c>
      <c r="F155" s="104">
        <v>8.254999999999999</v>
      </c>
      <c r="G155" s="116">
        <v>5.23</v>
      </c>
      <c r="H155" s="104">
        <v>7.03</v>
      </c>
      <c r="I155" s="101">
        <v>8.8000000000000007</v>
      </c>
      <c r="J155" s="102">
        <v>8.26</v>
      </c>
      <c r="K155" s="106">
        <v>8.1199999999999992</v>
      </c>
      <c r="L155" s="106">
        <v>8.25</v>
      </c>
      <c r="M155" s="107">
        <v>8.34</v>
      </c>
      <c r="N155" s="106">
        <v>8.1999999999999993</v>
      </c>
      <c r="O155" s="101">
        <v>7.55</v>
      </c>
      <c r="P155" s="102">
        <v>8.08</v>
      </c>
      <c r="Q155" s="106">
        <v>7.06</v>
      </c>
      <c r="R155" s="106">
        <v>7.7</v>
      </c>
      <c r="S155" s="101">
        <v>6.07</v>
      </c>
      <c r="T155" s="102">
        <v>7</v>
      </c>
      <c r="U155" s="106">
        <v>6.78</v>
      </c>
      <c r="V155" s="102">
        <v>7.6</v>
      </c>
    </row>
    <row r="156" spans="2:22" outlineLevel="1" x14ac:dyDescent="0.25">
      <c r="B156" s="77" t="s">
        <v>125</v>
      </c>
      <c r="C156" s="108">
        <v>7.98</v>
      </c>
      <c r="D156" s="109">
        <v>8.1</v>
      </c>
      <c r="E156" s="111">
        <v>8.48</v>
      </c>
      <c r="F156" s="111">
        <v>8.9550000000000001</v>
      </c>
      <c r="G156" s="120">
        <v>6.62</v>
      </c>
      <c r="H156" s="111">
        <v>5.21</v>
      </c>
      <c r="I156" s="108">
        <v>8.51</v>
      </c>
      <c r="J156" s="109">
        <v>8.86</v>
      </c>
      <c r="K156" s="113">
        <v>8.49</v>
      </c>
      <c r="L156" s="113">
        <v>8.35</v>
      </c>
      <c r="M156" s="114">
        <v>8.34</v>
      </c>
      <c r="N156" s="113">
        <v>8.26</v>
      </c>
      <c r="O156" s="108">
        <v>7.99</v>
      </c>
      <c r="P156" s="109">
        <v>8.15</v>
      </c>
      <c r="Q156" s="113">
        <v>7.23</v>
      </c>
      <c r="R156" s="113">
        <v>7.9</v>
      </c>
      <c r="S156" s="108">
        <v>7.63</v>
      </c>
      <c r="T156" s="109">
        <v>7.49</v>
      </c>
      <c r="U156" s="113">
        <v>7.54</v>
      </c>
      <c r="V156" s="109">
        <v>7.63</v>
      </c>
    </row>
    <row r="158" spans="2:22" x14ac:dyDescent="0.25">
      <c r="B158" s="125" t="s">
        <v>264</v>
      </c>
    </row>
  </sheetData>
  <mergeCells count="18">
    <mergeCell ref="M4:N4"/>
    <mergeCell ref="C4:D4"/>
    <mergeCell ref="E4:F4"/>
    <mergeCell ref="G4:H4"/>
    <mergeCell ref="I4:J4"/>
    <mergeCell ref="K4:L4"/>
    <mergeCell ref="C3:D3"/>
    <mergeCell ref="E3:H3"/>
    <mergeCell ref="I3:J3"/>
    <mergeCell ref="K3:N3"/>
    <mergeCell ref="O3:P3"/>
    <mergeCell ref="S3:T3"/>
    <mergeCell ref="U3:V3"/>
    <mergeCell ref="O4:P4"/>
    <mergeCell ref="Q4:R4"/>
    <mergeCell ref="S4:T4"/>
    <mergeCell ref="U4:V4"/>
    <mergeCell ref="Q3:R3"/>
  </mergeCells>
  <pageMargins left="0.70866141732283472" right="0.70866141732283472" top="0.74803149606299213" bottom="0.74803149606299213" header="0.31496062992125984" footer="0.31496062992125984"/>
  <pageSetup paperSize="9" scale="50" fitToHeight="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974F5-05FE-43FD-803C-7352429DB90D}">
  <sheetPr>
    <pageSetUpPr fitToPage="1"/>
  </sheetPr>
  <dimension ref="A2:T2193"/>
  <sheetViews>
    <sheetView showGridLines="0" zoomScale="80" zoomScaleNormal="80" workbookViewId="0">
      <pane ySplit="7" topLeftCell="A8" activePane="bottomLeft" state="frozen"/>
      <selection activeCell="C1" sqref="C1"/>
      <selection pane="bottomLeft" activeCell="C12" sqref="C12"/>
    </sheetView>
  </sheetViews>
  <sheetFormatPr baseColWidth="10" defaultColWidth="9.1796875" defaultRowHeight="14.5" x14ac:dyDescent="0.35"/>
  <cols>
    <col min="2" max="2" width="9.1796875" style="1"/>
    <col min="3" max="3" width="51.54296875" style="8" bestFit="1" customWidth="1"/>
    <col min="4" max="17" width="12.453125" style="129" customWidth="1"/>
    <col min="20" max="20" width="10" style="149" customWidth="1"/>
    <col min="21" max="27" width="10" customWidth="1"/>
  </cols>
  <sheetData>
    <row r="2" spans="1:20" x14ac:dyDescent="0.35">
      <c r="C2" s="126" t="s">
        <v>265</v>
      </c>
    </row>
    <row r="4" spans="1:20" s="127" customFormat="1" x14ac:dyDescent="0.3">
      <c r="B4" s="61"/>
      <c r="C4" s="82"/>
      <c r="D4" s="152" t="s">
        <v>266</v>
      </c>
      <c r="E4" s="152"/>
      <c r="F4" s="152"/>
      <c r="G4" s="152"/>
      <c r="H4" s="152" t="s">
        <v>267</v>
      </c>
      <c r="I4" s="152"/>
      <c r="J4" s="152"/>
      <c r="K4" s="152"/>
      <c r="L4" s="152"/>
      <c r="M4" s="152"/>
      <c r="N4" s="152"/>
      <c r="O4" s="152"/>
      <c r="P4" s="152" t="s">
        <v>268</v>
      </c>
      <c r="Q4" s="152"/>
      <c r="T4" s="150"/>
    </row>
    <row r="5" spans="1:20" s="128" customFormat="1" ht="65.25" customHeight="1" x14ac:dyDescent="0.35">
      <c r="C5" s="84"/>
      <c r="D5" s="153" t="s">
        <v>269</v>
      </c>
      <c r="E5" s="153"/>
      <c r="F5" s="153" t="s">
        <v>270</v>
      </c>
      <c r="G5" s="153"/>
      <c r="H5" s="154" t="s">
        <v>271</v>
      </c>
      <c r="I5" s="154"/>
      <c r="J5" s="154" t="s">
        <v>272</v>
      </c>
      <c r="K5" s="154"/>
      <c r="L5" s="154" t="s">
        <v>273</v>
      </c>
      <c r="M5" s="154"/>
      <c r="N5" s="154" t="s">
        <v>274</v>
      </c>
      <c r="O5" s="154"/>
      <c r="P5" s="83" t="s">
        <v>275</v>
      </c>
      <c r="Q5" s="155"/>
      <c r="T5" s="151"/>
    </row>
    <row r="6" spans="1:20" s="128" customFormat="1" x14ac:dyDescent="0.35">
      <c r="C6" s="84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T6" s="151"/>
    </row>
    <row r="7" spans="1:20" x14ac:dyDescent="0.35">
      <c r="D7" s="78">
        <v>2022</v>
      </c>
      <c r="E7" s="79">
        <v>2023</v>
      </c>
      <c r="F7" s="81">
        <v>2022</v>
      </c>
      <c r="G7" s="80">
        <v>2023</v>
      </c>
      <c r="H7" s="78">
        <v>2022</v>
      </c>
      <c r="I7" s="79">
        <v>2023</v>
      </c>
      <c r="J7" s="81">
        <v>2022</v>
      </c>
      <c r="K7" s="79">
        <v>2023</v>
      </c>
      <c r="L7" s="81">
        <v>2022</v>
      </c>
      <c r="M7" s="79">
        <v>2023</v>
      </c>
      <c r="N7" s="81">
        <v>2022</v>
      </c>
      <c r="O7" s="80">
        <v>2023</v>
      </c>
      <c r="P7" s="78">
        <v>2022</v>
      </c>
      <c r="Q7" s="80">
        <v>2023</v>
      </c>
    </row>
    <row r="8" spans="1:20" ht="21" customHeight="1" x14ac:dyDescent="0.35">
      <c r="C8" s="6" t="s">
        <v>256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T8"/>
    </row>
    <row r="9" spans="1:20" ht="20.149999999999999" customHeight="1" x14ac:dyDescent="0.35">
      <c r="A9" s="148"/>
      <c r="C9" s="133" t="s">
        <v>276</v>
      </c>
      <c r="D9" s="142">
        <v>0.98349222277972903</v>
      </c>
      <c r="E9" s="145">
        <v>0.99566517189835602</v>
      </c>
      <c r="F9" s="134">
        <v>0.96260563245640873</v>
      </c>
      <c r="G9" s="135">
        <v>0.99462882803298003</v>
      </c>
      <c r="H9" s="142">
        <v>0.87975345705967978</v>
      </c>
      <c r="I9" s="145">
        <v>0.96419154575892863</v>
      </c>
      <c r="J9" s="134">
        <v>0.95333737864077672</v>
      </c>
      <c r="K9" s="145">
        <v>0.97510152953586493</v>
      </c>
      <c r="L9" s="134" t="s">
        <v>277</v>
      </c>
      <c r="M9" s="145" t="s">
        <v>277</v>
      </c>
      <c r="N9" s="134">
        <v>1</v>
      </c>
      <c r="O9" s="135">
        <v>1</v>
      </c>
      <c r="P9" s="142">
        <v>0.92908344565599998</v>
      </c>
      <c r="Q9" s="135">
        <v>0.94259562153999998</v>
      </c>
      <c r="T9"/>
    </row>
    <row r="10" spans="1:20" ht="20.149999999999999" customHeight="1" x14ac:dyDescent="0.35">
      <c r="A10" s="148"/>
      <c r="C10" s="136" t="s">
        <v>278</v>
      </c>
      <c r="D10" s="143">
        <v>0.89742913258874901</v>
      </c>
      <c r="E10" s="146">
        <v>0.92608920373354398</v>
      </c>
      <c r="F10" s="137">
        <v>0.99829999999999997</v>
      </c>
      <c r="G10" s="138">
        <v>0.99835954545454553</v>
      </c>
      <c r="H10" s="143">
        <v>0.95233881154555056</v>
      </c>
      <c r="I10" s="146">
        <v>0.968591425743763</v>
      </c>
      <c r="J10" s="137">
        <v>0.99165975569405973</v>
      </c>
      <c r="K10" s="146">
        <v>0.97978445658773561</v>
      </c>
      <c r="L10" s="137">
        <v>0.99050000000000005</v>
      </c>
      <c r="M10" s="146">
        <v>0.98919999999999997</v>
      </c>
      <c r="N10" s="137">
        <v>0.99867168474651313</v>
      </c>
      <c r="O10" s="138">
        <v>0.99919514611193661</v>
      </c>
      <c r="P10" s="143">
        <v>0.95323052141833331</v>
      </c>
      <c r="Q10" s="138">
        <v>0.95897878137000003</v>
      </c>
      <c r="T10"/>
    </row>
    <row r="11" spans="1:20" ht="20.149999999999999" customHeight="1" x14ac:dyDescent="0.35">
      <c r="A11" s="148"/>
      <c r="C11" s="136" t="s">
        <v>279</v>
      </c>
      <c r="D11" s="143">
        <v>0.99227280732652301</v>
      </c>
      <c r="E11" s="146">
        <v>0.99408054342552199</v>
      </c>
      <c r="F11" s="137">
        <v>0.99849999999999994</v>
      </c>
      <c r="G11" s="138">
        <v>0.955936909090909</v>
      </c>
      <c r="H11" s="143">
        <v>0.97115238095238088</v>
      </c>
      <c r="I11" s="146">
        <v>0.97507080314009664</v>
      </c>
      <c r="J11" s="137">
        <v>0.97572452945800925</v>
      </c>
      <c r="K11" s="146">
        <v>0.99033226452489398</v>
      </c>
      <c r="L11" s="137" t="s">
        <v>277</v>
      </c>
      <c r="M11" s="146" t="s">
        <v>277</v>
      </c>
      <c r="N11" s="137">
        <v>0.99447269511386249</v>
      </c>
      <c r="O11" s="138">
        <v>0.99693029974720115</v>
      </c>
      <c r="P11" s="143">
        <v>0.95135081951083356</v>
      </c>
      <c r="Q11" s="138">
        <v>0.95947755205166685</v>
      </c>
      <c r="T11"/>
    </row>
    <row r="12" spans="1:20" ht="20.149999999999999" customHeight="1" x14ac:dyDescent="0.35">
      <c r="A12" s="148"/>
      <c r="C12" s="136" t="s">
        <v>280</v>
      </c>
      <c r="D12" s="143">
        <v>0.92380558237917898</v>
      </c>
      <c r="E12" s="146">
        <v>0.95080034462431395</v>
      </c>
      <c r="F12" s="137">
        <v>0.99659999999999993</v>
      </c>
      <c r="G12" s="138">
        <v>0.97339036363636355</v>
      </c>
      <c r="H12" s="143">
        <v>0.98760100363172287</v>
      </c>
      <c r="I12" s="146">
        <v>0.99294318245203039</v>
      </c>
      <c r="J12" s="137">
        <v>0.98642515154355737</v>
      </c>
      <c r="K12" s="146">
        <v>0.98765373108878918</v>
      </c>
      <c r="L12" s="137" t="s">
        <v>277</v>
      </c>
      <c r="M12" s="146" t="s">
        <v>277</v>
      </c>
      <c r="N12" s="137">
        <v>0.99920778632865548</v>
      </c>
      <c r="O12" s="138">
        <v>0.99954291982813781</v>
      </c>
      <c r="P12" s="143">
        <v>0.97130965402166669</v>
      </c>
      <c r="Q12" s="138">
        <v>0.9665875041258335</v>
      </c>
      <c r="T12"/>
    </row>
    <row r="13" spans="1:20" ht="20.149999999999999" customHeight="1" x14ac:dyDescent="0.35">
      <c r="A13" s="148"/>
      <c r="C13" s="136" t="s">
        <v>281</v>
      </c>
      <c r="D13" s="143">
        <v>0.92583548726474496</v>
      </c>
      <c r="E13" s="146">
        <v>0.93955268443624096</v>
      </c>
      <c r="F13" s="137">
        <v>0.99769999999999992</v>
      </c>
      <c r="G13" s="138">
        <v>0.982796909090909</v>
      </c>
      <c r="H13" s="143" t="s">
        <v>277</v>
      </c>
      <c r="I13" s="146" t="s">
        <v>277</v>
      </c>
      <c r="J13" s="137">
        <v>0.9909871489410681</v>
      </c>
      <c r="K13" s="146">
        <v>0.98826916008975518</v>
      </c>
      <c r="L13" s="137">
        <v>0.98939999999999995</v>
      </c>
      <c r="M13" s="146">
        <v>0.98109999999999997</v>
      </c>
      <c r="N13" s="137">
        <v>0.99857091818506605</v>
      </c>
      <c r="O13" s="138">
        <v>0.99951978486361892</v>
      </c>
      <c r="P13" s="143">
        <v>0.97443893179916685</v>
      </c>
      <c r="Q13" s="138">
        <v>0.97302056042583329</v>
      </c>
      <c r="T13"/>
    </row>
    <row r="14" spans="1:20" ht="20.149999999999999" customHeight="1" x14ac:dyDescent="0.35">
      <c r="A14" s="148"/>
      <c r="C14" s="136" t="s">
        <v>282</v>
      </c>
      <c r="D14" s="143">
        <v>0.80146918266473699</v>
      </c>
      <c r="E14" s="146">
        <v>0.84127846051252697</v>
      </c>
      <c r="F14" s="137">
        <v>0.99620000000000009</v>
      </c>
      <c r="G14" s="138">
        <v>0.98368999999999995</v>
      </c>
      <c r="H14" s="143">
        <v>0.95777670702052731</v>
      </c>
      <c r="I14" s="146">
        <v>0.977340871157096</v>
      </c>
      <c r="J14" s="137">
        <v>0.95402102087410312</v>
      </c>
      <c r="K14" s="146">
        <v>0.97733982927702101</v>
      </c>
      <c r="L14" s="137">
        <v>0.98809999999999998</v>
      </c>
      <c r="M14" s="146">
        <v>0.97660000000000002</v>
      </c>
      <c r="N14" s="137">
        <v>0.98932497742843484</v>
      </c>
      <c r="O14" s="138">
        <v>0.99217911363287836</v>
      </c>
      <c r="P14" s="143">
        <v>0.90557764462750012</v>
      </c>
      <c r="Q14" s="138">
        <v>0.95124161117083317</v>
      </c>
      <c r="T14"/>
    </row>
    <row r="15" spans="1:20" ht="20.149999999999999" customHeight="1" x14ac:dyDescent="0.35">
      <c r="A15" s="148"/>
      <c r="C15" s="136" t="s">
        <v>283</v>
      </c>
      <c r="D15" s="143">
        <v>0.90506988308023095</v>
      </c>
      <c r="E15" s="146">
        <v>0.91719330855018599</v>
      </c>
      <c r="F15" s="137">
        <v>0.99620000000000009</v>
      </c>
      <c r="G15" s="138">
        <v>0.99860009090909108</v>
      </c>
      <c r="H15" s="143">
        <v>0.95567371413308955</v>
      </c>
      <c r="I15" s="146">
        <v>0.96630448127685742</v>
      </c>
      <c r="J15" s="137">
        <v>0.94295175314465407</v>
      </c>
      <c r="K15" s="146">
        <v>0.97071888115749938</v>
      </c>
      <c r="L15" s="137">
        <v>0.96550000000000002</v>
      </c>
      <c r="M15" s="146">
        <v>0.97050000000000003</v>
      </c>
      <c r="N15" s="137">
        <v>0.99646789943901937</v>
      </c>
      <c r="O15" s="138">
        <v>0.99637243047158408</v>
      </c>
      <c r="P15" s="143">
        <v>0.90006699047749994</v>
      </c>
      <c r="Q15" s="138">
        <v>0.74653534579000014</v>
      </c>
      <c r="T15"/>
    </row>
    <row r="16" spans="1:20" ht="20.149999999999999" customHeight="1" x14ac:dyDescent="0.35">
      <c r="A16" s="148"/>
      <c r="C16" s="136" t="s">
        <v>284</v>
      </c>
      <c r="D16" s="143">
        <v>0.91541587468047503</v>
      </c>
      <c r="E16" s="146">
        <v>0.92755792983769403</v>
      </c>
      <c r="F16" s="137">
        <v>0.99909999999999999</v>
      </c>
      <c r="G16" s="138">
        <v>0.99301299999999992</v>
      </c>
      <c r="H16" s="143">
        <v>0.97650909062809088</v>
      </c>
      <c r="I16" s="146">
        <v>0.97805492741485212</v>
      </c>
      <c r="J16" s="137">
        <v>0.96262974897839959</v>
      </c>
      <c r="K16" s="146">
        <v>0.97763204533904136</v>
      </c>
      <c r="L16" s="137" t="s">
        <v>277</v>
      </c>
      <c r="M16" s="146" t="s">
        <v>277</v>
      </c>
      <c r="N16" s="137">
        <v>0.99840340606705691</v>
      </c>
      <c r="O16" s="138">
        <v>0.99915349887133187</v>
      </c>
      <c r="P16" s="143">
        <v>0.93645430458750001</v>
      </c>
      <c r="Q16" s="138">
        <v>0.95607558012666682</v>
      </c>
      <c r="T16"/>
    </row>
    <row r="17" spans="1:20" ht="20.149999999999999" customHeight="1" x14ac:dyDescent="0.35">
      <c r="A17" s="148"/>
      <c r="C17" s="136" t="s">
        <v>285</v>
      </c>
      <c r="D17" s="143">
        <v>0.93981278629755005</v>
      </c>
      <c r="E17" s="146">
        <v>0.930963591750116</v>
      </c>
      <c r="F17" s="137">
        <v>0.99629999999999996</v>
      </c>
      <c r="G17" s="138">
        <v>0.98626190909090894</v>
      </c>
      <c r="H17" s="143" t="s">
        <v>277</v>
      </c>
      <c r="I17" s="146">
        <v>0.97190434299847073</v>
      </c>
      <c r="J17" s="137">
        <v>0.99531729124671664</v>
      </c>
      <c r="K17" s="146">
        <v>0.99576837312789168</v>
      </c>
      <c r="L17" s="137" t="s">
        <v>277</v>
      </c>
      <c r="M17" s="146" t="s">
        <v>277</v>
      </c>
      <c r="N17" s="137">
        <v>0.9975181366933944</v>
      </c>
      <c r="O17" s="138">
        <v>0.99877707896575818</v>
      </c>
      <c r="P17" s="143">
        <v>0.95961968141249998</v>
      </c>
      <c r="Q17" s="138">
        <v>0.95858334628916675</v>
      </c>
      <c r="T17"/>
    </row>
    <row r="18" spans="1:20" ht="20.149999999999999" customHeight="1" x14ac:dyDescent="0.35">
      <c r="A18" s="148"/>
      <c r="C18" s="136" t="s">
        <v>286</v>
      </c>
      <c r="D18" s="143">
        <v>0.90953499430811102</v>
      </c>
      <c r="E18" s="146">
        <v>0.92554669566268</v>
      </c>
      <c r="F18" s="137">
        <v>0.99459999999999993</v>
      </c>
      <c r="G18" s="138">
        <v>0.95428890909090913</v>
      </c>
      <c r="H18" s="143" t="s">
        <v>277</v>
      </c>
      <c r="I18" s="146" t="s">
        <v>277</v>
      </c>
      <c r="J18" s="137">
        <v>0.98240556996062522</v>
      </c>
      <c r="K18" s="146">
        <v>0.98275756790976088</v>
      </c>
      <c r="L18" s="137">
        <v>0.9899</v>
      </c>
      <c r="M18" s="146">
        <v>0.99629999999999996</v>
      </c>
      <c r="N18" s="137">
        <v>0.9948051948051948</v>
      </c>
      <c r="O18" s="138">
        <v>0.99335484181634326</v>
      </c>
      <c r="P18" s="143">
        <v>0.94351680887166667</v>
      </c>
      <c r="Q18" s="138">
        <v>0.93853148025499999</v>
      </c>
      <c r="T18"/>
    </row>
    <row r="19" spans="1:20" ht="20.149999999999999" customHeight="1" x14ac:dyDescent="0.35">
      <c r="A19" s="148"/>
      <c r="C19" s="136" t="s">
        <v>287</v>
      </c>
      <c r="D19" s="143">
        <v>0.97845881120571598</v>
      </c>
      <c r="E19" s="146">
        <v>0.97956941428833</v>
      </c>
      <c r="F19" s="137">
        <v>0.99159999999999993</v>
      </c>
      <c r="G19" s="138">
        <v>0.98990427272727277</v>
      </c>
      <c r="H19" s="143">
        <v>0.98520041802832115</v>
      </c>
      <c r="I19" s="146">
        <v>0.98829054642615921</v>
      </c>
      <c r="J19" s="137">
        <v>0.98928814937582465</v>
      </c>
      <c r="K19" s="146">
        <v>0.99663349540243107</v>
      </c>
      <c r="L19" s="137">
        <v>0.99160000000000004</v>
      </c>
      <c r="M19" s="146">
        <v>0.999</v>
      </c>
      <c r="N19" s="137">
        <v>0.99523014548056288</v>
      </c>
      <c r="O19" s="138">
        <v>0.99657077538578775</v>
      </c>
      <c r="P19" s="143">
        <v>0.94554626654916674</v>
      </c>
      <c r="Q19" s="138">
        <v>0.9191234577641666</v>
      </c>
      <c r="T19"/>
    </row>
    <row r="20" spans="1:20" ht="20.149999999999999" customHeight="1" x14ac:dyDescent="0.35">
      <c r="A20" s="148"/>
      <c r="C20" s="136" t="s">
        <v>288</v>
      </c>
      <c r="D20" s="143">
        <v>0.95794608133939796</v>
      </c>
      <c r="E20" s="146">
        <v>0.95288605453244002</v>
      </c>
      <c r="F20" s="137">
        <v>0.99076750273981984</v>
      </c>
      <c r="G20" s="138">
        <v>0.98642207867783982</v>
      </c>
      <c r="H20" s="143">
        <v>0.92634225398936165</v>
      </c>
      <c r="I20" s="146">
        <v>0.92672699367858014</v>
      </c>
      <c r="J20" s="137">
        <v>0.91400531651829875</v>
      </c>
      <c r="K20" s="146">
        <v>0.89744586282440175</v>
      </c>
      <c r="L20" s="137" t="s">
        <v>277</v>
      </c>
      <c r="M20" s="146" t="s">
        <v>277</v>
      </c>
      <c r="N20" s="137">
        <v>0.99107455372768638</v>
      </c>
      <c r="O20" s="138">
        <v>0.98782138024357236</v>
      </c>
      <c r="P20" s="143">
        <v>0.9178645498100001</v>
      </c>
      <c r="Q20" s="138">
        <v>0.914195061388</v>
      </c>
      <c r="T20"/>
    </row>
    <row r="21" spans="1:20" ht="20.149999999999999" customHeight="1" x14ac:dyDescent="0.35">
      <c r="A21" s="148"/>
      <c r="C21" s="136" t="s">
        <v>289</v>
      </c>
      <c r="D21" s="143">
        <v>0.92883290267011198</v>
      </c>
      <c r="E21" s="146">
        <v>0.87864858653183198</v>
      </c>
      <c r="F21" s="137">
        <v>0.99620000000000009</v>
      </c>
      <c r="G21" s="138">
        <v>0.98572054545454546</v>
      </c>
      <c r="H21" s="143">
        <v>0.88431726386244713</v>
      </c>
      <c r="I21" s="146">
        <v>0.83803060818702935</v>
      </c>
      <c r="J21" s="137">
        <v>0.96408154889912945</v>
      </c>
      <c r="K21" s="146">
        <v>0.94544855409567952</v>
      </c>
      <c r="L21" s="137" t="s">
        <v>277</v>
      </c>
      <c r="M21" s="146" t="s">
        <v>277</v>
      </c>
      <c r="N21" s="137">
        <v>0.98365640440896995</v>
      </c>
      <c r="O21" s="138">
        <v>0.99938118811881194</v>
      </c>
      <c r="P21" s="143">
        <v>0.95748466496111106</v>
      </c>
      <c r="Q21" s="138">
        <v>0.95816662929000007</v>
      </c>
      <c r="T21"/>
    </row>
    <row r="22" spans="1:20" ht="20.149999999999999" customHeight="1" x14ac:dyDescent="0.35">
      <c r="A22" s="148"/>
      <c r="C22" s="136" t="s">
        <v>290</v>
      </c>
      <c r="D22" s="143">
        <v>0.91515585241730302</v>
      </c>
      <c r="E22" s="146">
        <v>0.92519459238017199</v>
      </c>
      <c r="F22" s="137">
        <v>0.98419999999999996</v>
      </c>
      <c r="G22" s="138">
        <v>0.95721900000000015</v>
      </c>
      <c r="H22" s="143">
        <v>0.94379644373673033</v>
      </c>
      <c r="I22" s="146">
        <v>0.97058737920596116</v>
      </c>
      <c r="J22" s="137">
        <v>0.89625868055555558</v>
      </c>
      <c r="K22" s="146">
        <v>0.89350916898792943</v>
      </c>
      <c r="L22" s="137">
        <v>0.98470000000000002</v>
      </c>
      <c r="M22" s="146">
        <v>0.97489999999999999</v>
      </c>
      <c r="N22" s="137">
        <v>0.99737389211073424</v>
      </c>
      <c r="O22" s="138">
        <v>0.99744944434323191</v>
      </c>
      <c r="P22" s="143">
        <v>0.91123469563699999</v>
      </c>
      <c r="Q22" s="138">
        <v>0.92776760010500003</v>
      </c>
    </row>
    <row r="23" spans="1:20" ht="20.149999999999999" customHeight="1" x14ac:dyDescent="0.35">
      <c r="A23" s="148"/>
      <c r="C23" s="136" t="s">
        <v>291</v>
      </c>
      <c r="D23" s="143">
        <v>0.92038104788167496</v>
      </c>
      <c r="E23" s="146">
        <v>0.91392495109372196</v>
      </c>
      <c r="F23" s="137">
        <v>0.98380793519881016</v>
      </c>
      <c r="G23" s="138">
        <v>0.98821923767823061</v>
      </c>
      <c r="H23" s="143">
        <v>0.92029934764309762</v>
      </c>
      <c r="I23" s="146">
        <v>0.94478563551144201</v>
      </c>
      <c r="J23" s="137">
        <v>0.85056202919020718</v>
      </c>
      <c r="K23" s="146">
        <v>0.88668960923623441</v>
      </c>
      <c r="L23" s="137">
        <v>0.99150000000000005</v>
      </c>
      <c r="M23" s="146">
        <v>0.99009999999999998</v>
      </c>
      <c r="N23" s="137">
        <v>0.99731723675385642</v>
      </c>
      <c r="O23" s="138">
        <v>0.99921932402645108</v>
      </c>
      <c r="P23" s="143">
        <v>0.89740323370899999</v>
      </c>
      <c r="Q23" s="138">
        <v>0.90482915717500001</v>
      </c>
    </row>
    <row r="24" spans="1:20" ht="20.149999999999999" customHeight="1" x14ac:dyDescent="0.35">
      <c r="A24" s="148"/>
      <c r="C24" s="136" t="s">
        <v>292</v>
      </c>
      <c r="D24" s="143">
        <v>0.89254224036832697</v>
      </c>
      <c r="E24" s="146">
        <v>0.91143008334435804</v>
      </c>
      <c r="F24" s="137">
        <v>0.98536564190671139</v>
      </c>
      <c r="G24" s="138">
        <v>0.97820207459107666</v>
      </c>
      <c r="H24" s="143">
        <v>0.97250828727439798</v>
      </c>
      <c r="I24" s="146">
        <v>0.98010404707233068</v>
      </c>
      <c r="J24" s="137">
        <v>0.9242675385239254</v>
      </c>
      <c r="K24" s="146">
        <v>0.87944561632182072</v>
      </c>
      <c r="L24" s="137">
        <v>0.99219999999999997</v>
      </c>
      <c r="M24" s="146">
        <v>0.99729999999999996</v>
      </c>
      <c r="N24" s="137">
        <v>0.99704480457578648</v>
      </c>
      <c r="O24" s="138">
        <v>0.99887026925249478</v>
      </c>
      <c r="P24" s="143">
        <v>0.88280898876400005</v>
      </c>
      <c r="Q24" s="138">
        <v>0.87251682810700004</v>
      </c>
    </row>
    <row r="25" spans="1:20" ht="20.149999999999999" customHeight="1" x14ac:dyDescent="0.35">
      <c r="A25" s="148"/>
      <c r="C25" s="136" t="s">
        <v>293</v>
      </c>
      <c r="D25" s="143">
        <v>0.86426116838487999</v>
      </c>
      <c r="E25" s="146">
        <v>0.86652078774617103</v>
      </c>
      <c r="F25" s="137" t="s">
        <v>277</v>
      </c>
      <c r="G25" s="138" t="s">
        <v>277</v>
      </c>
      <c r="H25" s="143" t="s">
        <v>277</v>
      </c>
      <c r="I25" s="146" t="s">
        <v>277</v>
      </c>
      <c r="J25" s="137" t="s">
        <v>277</v>
      </c>
      <c r="K25" s="146" t="s">
        <v>277</v>
      </c>
      <c r="L25" s="137" t="s">
        <v>277</v>
      </c>
      <c r="M25" s="146" t="s">
        <v>277</v>
      </c>
      <c r="N25" s="137" t="s">
        <v>277</v>
      </c>
      <c r="O25" s="138" t="s">
        <v>277</v>
      </c>
      <c r="P25" s="143" t="s">
        <v>277</v>
      </c>
      <c r="Q25" s="138" t="s">
        <v>277</v>
      </c>
    </row>
    <row r="26" spans="1:20" ht="20.149999999999999" customHeight="1" x14ac:dyDescent="0.35">
      <c r="A26" s="148"/>
      <c r="C26" s="136" t="s">
        <v>294</v>
      </c>
      <c r="D26" s="143">
        <v>0.93019137389317297</v>
      </c>
      <c r="E26" s="146">
        <v>0.89160431742916701</v>
      </c>
      <c r="F26" s="137">
        <v>0.98776969178082197</v>
      </c>
      <c r="G26" s="138">
        <v>0.95813451293759511</v>
      </c>
      <c r="H26" s="143">
        <v>0.97076085670334866</v>
      </c>
      <c r="I26" s="146">
        <v>0.97976507657945122</v>
      </c>
      <c r="J26" s="137">
        <v>0.95139386953551908</v>
      </c>
      <c r="K26" s="146">
        <v>0.96101099182004091</v>
      </c>
      <c r="L26" s="137">
        <v>0.99029999999999996</v>
      </c>
      <c r="M26" s="146">
        <v>0.9849</v>
      </c>
      <c r="N26" s="137">
        <v>0.99699103579413673</v>
      </c>
      <c r="O26" s="138">
        <v>0.99685405308785413</v>
      </c>
      <c r="P26" s="143">
        <v>0.93086839904200003</v>
      </c>
      <c r="Q26" s="138">
        <v>0.93853202252599999</v>
      </c>
    </row>
    <row r="27" spans="1:20" ht="20.149999999999999" customHeight="1" x14ac:dyDescent="0.35">
      <c r="A27" s="148"/>
      <c r="C27" s="136" t="s">
        <v>295</v>
      </c>
      <c r="D27" s="143">
        <v>0.71428571428571397</v>
      </c>
      <c r="E27" s="146">
        <v>1</v>
      </c>
      <c r="F27" s="137" t="s">
        <v>277</v>
      </c>
      <c r="G27" s="138" t="s">
        <v>277</v>
      </c>
      <c r="H27" s="143" t="s">
        <v>277</v>
      </c>
      <c r="I27" s="146" t="s">
        <v>277</v>
      </c>
      <c r="J27" s="137" t="s">
        <v>277</v>
      </c>
      <c r="K27" s="146" t="s">
        <v>277</v>
      </c>
      <c r="L27" s="137" t="s">
        <v>277</v>
      </c>
      <c r="M27" s="146" t="s">
        <v>277</v>
      </c>
      <c r="N27" s="137">
        <v>0.97916666666666663</v>
      </c>
      <c r="O27" s="138">
        <v>1</v>
      </c>
      <c r="P27" s="143" t="s">
        <v>277</v>
      </c>
      <c r="Q27" s="138" t="s">
        <v>277</v>
      </c>
    </row>
    <row r="28" spans="1:20" ht="20.149999999999999" customHeight="1" x14ac:dyDescent="0.35">
      <c r="A28" s="148"/>
      <c r="C28" s="136" t="s">
        <v>296</v>
      </c>
      <c r="D28" s="143">
        <v>0.63626889004689902</v>
      </c>
      <c r="E28" s="146">
        <v>0.62547094417170901</v>
      </c>
      <c r="F28" s="137">
        <v>0.99639999999999995</v>
      </c>
      <c r="G28" s="138">
        <v>0.96993754545454547</v>
      </c>
      <c r="H28" s="143">
        <v>0.97274735830931791</v>
      </c>
      <c r="I28" s="146">
        <v>0.98558930710862624</v>
      </c>
      <c r="J28" s="137">
        <v>0.98643531307550647</v>
      </c>
      <c r="K28" s="146">
        <v>0.97253502718527818</v>
      </c>
      <c r="L28" s="137" t="s">
        <v>277</v>
      </c>
      <c r="M28" s="146" t="s">
        <v>277</v>
      </c>
      <c r="N28" s="137">
        <v>0.99887423608877457</v>
      </c>
      <c r="O28" s="138">
        <v>0.99973233404710926</v>
      </c>
      <c r="P28" s="143">
        <v>0.89034209343199999</v>
      </c>
      <c r="Q28" s="138">
        <v>0.92057715905699988</v>
      </c>
    </row>
    <row r="29" spans="1:20" ht="20.149999999999999" customHeight="1" x14ac:dyDescent="0.35">
      <c r="A29" s="148"/>
      <c r="C29" s="136" t="s">
        <v>297</v>
      </c>
      <c r="D29" s="143">
        <v>0.93767939942592204</v>
      </c>
      <c r="E29" s="146">
        <v>0.94477239412067704</v>
      </c>
      <c r="F29" s="137">
        <v>0.99690000000000001</v>
      </c>
      <c r="G29" s="138">
        <v>0.99570318181818174</v>
      </c>
      <c r="H29" s="143">
        <v>0.98615932767055081</v>
      </c>
      <c r="I29" s="146">
        <v>0.98303861519427882</v>
      </c>
      <c r="J29" s="137">
        <v>0.99222187838716736</v>
      </c>
      <c r="K29" s="146">
        <v>0.98629347177467386</v>
      </c>
      <c r="L29" s="137">
        <v>0.99099999999999999</v>
      </c>
      <c r="M29" s="146">
        <v>0.98450000000000004</v>
      </c>
      <c r="N29" s="137">
        <v>0.99952369611812342</v>
      </c>
      <c r="O29" s="138">
        <v>0.99973856209150325</v>
      </c>
      <c r="P29" s="143">
        <v>0.94505070860416651</v>
      </c>
      <c r="Q29" s="138">
        <v>0.92246804450083342</v>
      </c>
    </row>
    <row r="30" spans="1:20" ht="20.149999999999999" customHeight="1" x14ac:dyDescent="0.35">
      <c r="A30" s="148"/>
      <c r="C30" s="136" t="s">
        <v>298</v>
      </c>
      <c r="D30" s="143">
        <v>0.94260762521919905</v>
      </c>
      <c r="E30" s="146">
        <v>0.93438823623431599</v>
      </c>
      <c r="F30" s="137">
        <v>0.99829999999999997</v>
      </c>
      <c r="G30" s="138">
        <v>0.97855290909090897</v>
      </c>
      <c r="H30" s="143">
        <v>0.92386784533553279</v>
      </c>
      <c r="I30" s="146">
        <v>0.93033160474394794</v>
      </c>
      <c r="J30" s="137">
        <v>0.98907535084830767</v>
      </c>
      <c r="K30" s="146">
        <v>0.95853734286293601</v>
      </c>
      <c r="L30" s="137">
        <v>0.98180000000000001</v>
      </c>
      <c r="M30" s="146">
        <v>0.98699999999999999</v>
      </c>
      <c r="N30" s="137">
        <v>0.99089080799716078</v>
      </c>
      <c r="O30" s="138">
        <v>0.99712537091988129</v>
      </c>
      <c r="P30" s="143">
        <v>0.97426172233416664</v>
      </c>
      <c r="Q30" s="138">
        <v>0.9787820785050001</v>
      </c>
    </row>
    <row r="31" spans="1:20" ht="20.149999999999999" customHeight="1" x14ac:dyDescent="0.35">
      <c r="A31" s="148"/>
      <c r="C31" s="139" t="s">
        <v>299</v>
      </c>
      <c r="D31" s="144">
        <v>0.95357966347161605</v>
      </c>
      <c r="E31" s="147">
        <v>0.93745759329475198</v>
      </c>
      <c r="F31" s="140">
        <v>0.99409999999999998</v>
      </c>
      <c r="G31" s="141">
        <v>0.9674348181818182</v>
      </c>
      <c r="H31" s="144" t="s">
        <v>277</v>
      </c>
      <c r="I31" s="147">
        <v>0.61884950880758816</v>
      </c>
      <c r="J31" s="140">
        <v>0.97900799281163942</v>
      </c>
      <c r="K31" s="147">
        <v>0.99119848630110474</v>
      </c>
      <c r="L31" s="140" t="s">
        <v>277</v>
      </c>
      <c r="M31" s="147" t="s">
        <v>277</v>
      </c>
      <c r="N31" s="140">
        <v>0.9962932713451027</v>
      </c>
      <c r="O31" s="141">
        <v>0.9966322766878708</v>
      </c>
      <c r="P31" s="144">
        <v>0.95799774165416673</v>
      </c>
      <c r="Q31" s="141">
        <v>0.96811883971083335</v>
      </c>
    </row>
    <row r="32" spans="1:20" ht="20.149999999999999" customHeight="1" x14ac:dyDescent="0.35">
      <c r="A32" s="148"/>
    </row>
    <row r="33" spans="1:17" ht="20.149999999999999" customHeight="1" x14ac:dyDescent="0.35">
      <c r="A33" s="148"/>
      <c r="C33" s="132" t="s">
        <v>260</v>
      </c>
    </row>
    <row r="34" spans="1:17" ht="20.149999999999999" customHeight="1" x14ac:dyDescent="0.35">
      <c r="A34" s="148"/>
      <c r="C34" s="133" t="s">
        <v>300</v>
      </c>
      <c r="D34" s="142">
        <v>0.99929259881510302</v>
      </c>
      <c r="E34" s="145">
        <v>0.99851618288045996</v>
      </c>
      <c r="F34" s="134">
        <v>0.98290000000000011</v>
      </c>
      <c r="G34" s="135">
        <v>0.9990487272727272</v>
      </c>
      <c r="H34" s="142">
        <v>0.9765686828703698</v>
      </c>
      <c r="I34" s="145">
        <v>0.96938338896066611</v>
      </c>
      <c r="J34" s="134">
        <v>0.95244755822689697</v>
      </c>
      <c r="K34" s="145">
        <v>0.98244962412119841</v>
      </c>
      <c r="L34" s="134">
        <v>0.98129999999999995</v>
      </c>
      <c r="M34" s="145">
        <v>0.99529999999999996</v>
      </c>
      <c r="N34" s="134">
        <v>0.99446415897799856</v>
      </c>
      <c r="O34" s="135">
        <v>0.99696551724137927</v>
      </c>
      <c r="P34" s="142">
        <v>0.9426828284741664</v>
      </c>
      <c r="Q34" s="135">
        <v>0.98195462283750024</v>
      </c>
    </row>
    <row r="35" spans="1:17" ht="20.149999999999999" customHeight="1" x14ac:dyDescent="0.35">
      <c r="A35" s="148"/>
      <c r="C35" s="136" t="s">
        <v>301</v>
      </c>
      <c r="D35" s="143">
        <v>0.99945579010683705</v>
      </c>
      <c r="E35" s="146">
        <v>0.99940044367168301</v>
      </c>
      <c r="F35" s="137">
        <v>0.9819</v>
      </c>
      <c r="G35" s="138">
        <v>0.98301136363636377</v>
      </c>
      <c r="H35" s="143">
        <v>0.987031755050505</v>
      </c>
      <c r="I35" s="146" t="s">
        <v>277</v>
      </c>
      <c r="J35" s="137">
        <v>0.97218500934829066</v>
      </c>
      <c r="K35" s="146">
        <v>0.99417930971953572</v>
      </c>
      <c r="L35" s="137">
        <v>0.99150000000000005</v>
      </c>
      <c r="M35" s="146">
        <v>0.99350000000000005</v>
      </c>
      <c r="N35" s="137">
        <v>0.99711851666249063</v>
      </c>
      <c r="O35" s="138">
        <v>0.99681832643970725</v>
      </c>
      <c r="P35" s="143">
        <v>0.9538358368458334</v>
      </c>
      <c r="Q35" s="138">
        <v>0.94855492216750004</v>
      </c>
    </row>
    <row r="36" spans="1:17" ht="20.149999999999999" customHeight="1" x14ac:dyDescent="0.35">
      <c r="A36" s="148"/>
      <c r="C36" s="136" t="s">
        <v>302</v>
      </c>
      <c r="D36" s="143">
        <v>0.99718145075515896</v>
      </c>
      <c r="E36" s="146">
        <v>0.99774183384098303</v>
      </c>
      <c r="F36" s="137">
        <v>0.99199999999999999</v>
      </c>
      <c r="G36" s="138">
        <v>0.99965599999999999</v>
      </c>
      <c r="H36" s="143">
        <v>0.98559922884366957</v>
      </c>
      <c r="I36" s="146">
        <v>0.98634853603603589</v>
      </c>
      <c r="J36" s="137">
        <v>0.97563231905569692</v>
      </c>
      <c r="K36" s="146">
        <v>0.97316925909840912</v>
      </c>
      <c r="L36" s="137" t="s">
        <v>277</v>
      </c>
      <c r="M36" s="146" t="s">
        <v>277</v>
      </c>
      <c r="N36" s="137">
        <v>0.99406087602078697</v>
      </c>
      <c r="O36" s="138">
        <v>0.99519890260631005</v>
      </c>
      <c r="P36" s="143">
        <v>0.98320106667749996</v>
      </c>
      <c r="Q36" s="138">
        <v>0.96762397472833317</v>
      </c>
    </row>
    <row r="37" spans="1:17" ht="20.149999999999999" customHeight="1" x14ac:dyDescent="0.35">
      <c r="A37" s="148"/>
      <c r="C37" s="136" t="s">
        <v>303</v>
      </c>
      <c r="D37" s="143">
        <v>0.99926927292656198</v>
      </c>
      <c r="E37" s="146">
        <v>0.99918699186991899</v>
      </c>
      <c r="F37" s="137">
        <v>0.9948999999999999</v>
      </c>
      <c r="G37" s="138">
        <v>0.99763645454545469</v>
      </c>
      <c r="H37" s="143">
        <v>0.96828345576981956</v>
      </c>
      <c r="I37" s="146">
        <v>0.97088498127830025</v>
      </c>
      <c r="J37" s="137">
        <v>0.99673812767094028</v>
      </c>
      <c r="K37" s="146">
        <v>0.99709747500763124</v>
      </c>
      <c r="L37" s="137" t="s">
        <v>277</v>
      </c>
      <c r="M37" s="146" t="s">
        <v>277</v>
      </c>
      <c r="N37" s="137">
        <v>0.97705403404885272</v>
      </c>
      <c r="O37" s="138">
        <v>0.98397669337217775</v>
      </c>
      <c r="P37" s="143">
        <v>0.96269291777916677</v>
      </c>
      <c r="Q37" s="138">
        <v>0.95183313531416669</v>
      </c>
    </row>
    <row r="38" spans="1:17" ht="20.149999999999999" customHeight="1" x14ac:dyDescent="0.35">
      <c r="A38" s="148"/>
      <c r="C38" s="136" t="s">
        <v>304</v>
      </c>
      <c r="D38" s="143">
        <v>0.99736827049602395</v>
      </c>
      <c r="E38" s="146">
        <v>0.99527940048386099</v>
      </c>
      <c r="F38" s="137">
        <v>0.99620000000000009</v>
      </c>
      <c r="G38" s="138">
        <v>0.9954873636363637</v>
      </c>
      <c r="H38" s="143" t="s">
        <v>277</v>
      </c>
      <c r="I38" s="146" t="s">
        <v>277</v>
      </c>
      <c r="J38" s="137">
        <v>0.99837574913512517</v>
      </c>
      <c r="K38" s="146">
        <v>0.99360096735585046</v>
      </c>
      <c r="L38" s="137" t="s">
        <v>277</v>
      </c>
      <c r="M38" s="146" t="s">
        <v>277</v>
      </c>
      <c r="N38" s="137">
        <v>0.99346405228758172</v>
      </c>
      <c r="O38" s="138">
        <v>0.99615975422427039</v>
      </c>
      <c r="P38" s="143">
        <v>0.78524009053333332</v>
      </c>
      <c r="Q38" s="138">
        <v>0.91815244352583347</v>
      </c>
    </row>
    <row r="39" spans="1:17" ht="20.149999999999999" customHeight="1" x14ac:dyDescent="0.35">
      <c r="A39" s="148"/>
      <c r="C39" s="136" t="s">
        <v>305</v>
      </c>
      <c r="D39" s="143">
        <v>0.99522968197879902</v>
      </c>
      <c r="E39" s="146">
        <v>0.99841185812599298</v>
      </c>
      <c r="F39" s="137">
        <v>0.99980000000000002</v>
      </c>
      <c r="G39" s="138">
        <v>0.96477818181818198</v>
      </c>
      <c r="H39" s="143" t="s">
        <v>277</v>
      </c>
      <c r="I39" s="146" t="s">
        <v>277</v>
      </c>
      <c r="J39" s="137">
        <v>0.97849798850574654</v>
      </c>
      <c r="K39" s="146">
        <v>0.98828862547892771</v>
      </c>
      <c r="L39" s="137" t="s">
        <v>277</v>
      </c>
      <c r="M39" s="146" t="s">
        <v>277</v>
      </c>
      <c r="N39" s="137">
        <v>0.99787083037615332</v>
      </c>
      <c r="O39" s="138">
        <v>0.99714611872146119</v>
      </c>
      <c r="P39" s="143">
        <v>0.9495275949166665</v>
      </c>
      <c r="Q39" s="138">
        <v>0.93977702886750014</v>
      </c>
    </row>
    <row r="40" spans="1:17" ht="20.149999999999999" customHeight="1" x14ac:dyDescent="0.35">
      <c r="A40" s="148"/>
      <c r="C40" s="136" t="s">
        <v>306</v>
      </c>
      <c r="D40" s="143">
        <v>0.99883653286794605</v>
      </c>
      <c r="E40" s="146">
        <v>0.99899578228559904</v>
      </c>
      <c r="F40" s="137">
        <v>0</v>
      </c>
      <c r="G40" s="138">
        <v>0.90793936363636363</v>
      </c>
      <c r="H40" s="143" t="s">
        <v>277</v>
      </c>
      <c r="I40" s="146" t="s">
        <v>277</v>
      </c>
      <c r="J40" s="137">
        <v>0.93298702686202684</v>
      </c>
      <c r="K40" s="146">
        <v>0.93129621187862832</v>
      </c>
      <c r="L40" s="137" t="s">
        <v>277</v>
      </c>
      <c r="M40" s="146" t="s">
        <v>277</v>
      </c>
      <c r="N40" s="137">
        <v>0.99622997172478789</v>
      </c>
      <c r="O40" s="138">
        <v>0.994823123382226</v>
      </c>
      <c r="P40" s="143">
        <v>0.93658317125333346</v>
      </c>
      <c r="Q40" s="138">
        <v>0.93786577979333341</v>
      </c>
    </row>
    <row r="41" spans="1:17" ht="20.149999999999999" customHeight="1" x14ac:dyDescent="0.35">
      <c r="A41" s="148"/>
      <c r="C41" s="136" t="s">
        <v>307</v>
      </c>
      <c r="D41" s="143">
        <v>0.99704142011834296</v>
      </c>
      <c r="E41" s="146">
        <v>0.99344692005242496</v>
      </c>
      <c r="F41" s="137">
        <v>1</v>
      </c>
      <c r="G41" s="138">
        <v>0.99311618181818173</v>
      </c>
      <c r="H41" s="143" t="s">
        <v>277</v>
      </c>
      <c r="I41" s="146" t="s">
        <v>277</v>
      </c>
      <c r="J41" s="137">
        <v>0.99099571668410891</v>
      </c>
      <c r="K41" s="146">
        <v>0.98952835379369142</v>
      </c>
      <c r="L41" s="137" t="s">
        <v>277</v>
      </c>
      <c r="M41" s="146" t="s">
        <v>277</v>
      </c>
      <c r="N41" s="137">
        <v>0.9947396107311941</v>
      </c>
      <c r="O41" s="138">
        <v>0.99731303179579045</v>
      </c>
      <c r="P41" s="143">
        <v>0.94276721373333328</v>
      </c>
      <c r="Q41" s="138">
        <v>0.95218950751000009</v>
      </c>
    </row>
    <row r="42" spans="1:17" ht="20.149999999999999" customHeight="1" x14ac:dyDescent="0.35">
      <c r="A42" s="148"/>
      <c r="C42" s="136" t="s">
        <v>308</v>
      </c>
      <c r="D42" s="143">
        <v>0.99351598173515998</v>
      </c>
      <c r="E42" s="146">
        <v>0.99468724939855702</v>
      </c>
      <c r="F42" s="137">
        <v>0.98699999999999999</v>
      </c>
      <c r="G42" s="138">
        <v>0.89917063636363637</v>
      </c>
      <c r="H42" s="143">
        <v>0.9648511234115601</v>
      </c>
      <c r="I42" s="146">
        <v>0.97254349577716148</v>
      </c>
      <c r="J42" s="137">
        <v>0.98222532100046078</v>
      </c>
      <c r="K42" s="146">
        <v>0.92908212507052235</v>
      </c>
      <c r="L42" s="137" t="s">
        <v>277</v>
      </c>
      <c r="M42" s="146" t="s">
        <v>277</v>
      </c>
      <c r="N42" s="137">
        <v>0.99427753934191698</v>
      </c>
      <c r="O42" s="138">
        <v>0.99641943734015348</v>
      </c>
      <c r="P42" s="143">
        <v>0.92917323913916661</v>
      </c>
      <c r="Q42" s="138">
        <v>0.95677964057166676</v>
      </c>
    </row>
    <row r="43" spans="1:17" ht="20.149999999999999" customHeight="1" x14ac:dyDescent="0.35">
      <c r="A43" s="148"/>
      <c r="C43" s="136" t="s">
        <v>309</v>
      </c>
      <c r="D43" s="143">
        <v>0.97451343836885995</v>
      </c>
      <c r="E43" s="146">
        <v>0.97427891763306596</v>
      </c>
      <c r="F43" s="137">
        <v>0</v>
      </c>
      <c r="G43" s="138">
        <v>0.9996002727272727</v>
      </c>
      <c r="H43" s="143">
        <v>0.95765220852781063</v>
      </c>
      <c r="I43" s="146">
        <v>0.99338521204795016</v>
      </c>
      <c r="J43" s="137">
        <v>0.99589587912087918</v>
      </c>
      <c r="K43" s="146">
        <v>0.94667428938610398</v>
      </c>
      <c r="L43" s="137" t="s">
        <v>277</v>
      </c>
      <c r="M43" s="146" t="s">
        <v>277</v>
      </c>
      <c r="N43" s="137">
        <v>0.99914841849148417</v>
      </c>
      <c r="O43" s="138">
        <v>0.99989862124898621</v>
      </c>
      <c r="P43" s="143">
        <v>0.93686363128249983</v>
      </c>
      <c r="Q43" s="138">
        <v>0.95029979608500004</v>
      </c>
    </row>
    <row r="44" spans="1:17" ht="20.149999999999999" customHeight="1" x14ac:dyDescent="0.35">
      <c r="A44" s="148"/>
      <c r="C44" s="136" t="s">
        <v>310</v>
      </c>
      <c r="D44" s="143">
        <v>0.99815692469720896</v>
      </c>
      <c r="E44" s="146">
        <v>0.99693779904306201</v>
      </c>
      <c r="F44" s="137">
        <v>0.98459999999999992</v>
      </c>
      <c r="G44" s="138">
        <v>0.92580400000000007</v>
      </c>
      <c r="H44" s="143">
        <v>0.88587681037251131</v>
      </c>
      <c r="I44" s="146">
        <v>0.93537645919443269</v>
      </c>
      <c r="J44" s="137">
        <v>0.99883473239723197</v>
      </c>
      <c r="K44" s="146">
        <v>0.9912009860343769</v>
      </c>
      <c r="L44" s="137" t="s">
        <v>277</v>
      </c>
      <c r="M44" s="146" t="s">
        <v>277</v>
      </c>
      <c r="N44" s="137">
        <v>0.99525087755523434</v>
      </c>
      <c r="O44" s="138">
        <v>0.99622641509433962</v>
      </c>
      <c r="P44" s="143">
        <v>0.97232292331833325</v>
      </c>
      <c r="Q44" s="138">
        <v>0.94422923803750014</v>
      </c>
    </row>
    <row r="45" spans="1:17" ht="20.149999999999999" customHeight="1" x14ac:dyDescent="0.35">
      <c r="A45" s="148"/>
      <c r="C45" s="136" t="s">
        <v>311</v>
      </c>
      <c r="D45" s="143">
        <v>0.99354028350977897</v>
      </c>
      <c r="E45" s="146">
        <v>0.99332356293763202</v>
      </c>
      <c r="F45" s="137">
        <v>0.99730000000000008</v>
      </c>
      <c r="G45" s="138">
        <v>0.98366654545454546</v>
      </c>
      <c r="H45" s="143" t="s">
        <v>277</v>
      </c>
      <c r="I45" s="146" t="s">
        <v>277</v>
      </c>
      <c r="J45" s="137">
        <v>0.96229803752867871</v>
      </c>
      <c r="K45" s="146">
        <v>0.98861814617673927</v>
      </c>
      <c r="L45" s="137" t="s">
        <v>277</v>
      </c>
      <c r="M45" s="146" t="s">
        <v>277</v>
      </c>
      <c r="N45" s="137">
        <v>0.99363057324840764</v>
      </c>
      <c r="O45" s="138">
        <v>0.98050682261208577</v>
      </c>
      <c r="P45" s="143">
        <v>0.96118894055333337</v>
      </c>
      <c r="Q45" s="138">
        <v>0.97537353447999986</v>
      </c>
    </row>
    <row r="46" spans="1:17" ht="20.149999999999999" customHeight="1" x14ac:dyDescent="0.35">
      <c r="A46" s="148"/>
      <c r="C46" s="136" t="s">
        <v>312</v>
      </c>
      <c r="D46" s="143">
        <v>0.96424902403944901</v>
      </c>
      <c r="E46" s="146">
        <v>0.96191439164138903</v>
      </c>
      <c r="F46" s="137">
        <v>0</v>
      </c>
      <c r="G46" s="138">
        <v>0.99987554545454538</v>
      </c>
      <c r="H46" s="143" t="s">
        <v>277</v>
      </c>
      <c r="I46" s="146" t="s">
        <v>277</v>
      </c>
      <c r="J46" s="137" t="s">
        <v>277</v>
      </c>
      <c r="K46" s="146" t="s">
        <v>277</v>
      </c>
      <c r="L46" s="137">
        <v>0.99280000000000002</v>
      </c>
      <c r="M46" s="146">
        <v>0.99570000000000003</v>
      </c>
      <c r="N46" s="137">
        <v>0.99882938249926834</v>
      </c>
      <c r="O46" s="138">
        <v>0.99979313198179565</v>
      </c>
      <c r="P46" s="143">
        <v>0.95481485790583331</v>
      </c>
      <c r="Q46" s="138">
        <v>0.95433352142666661</v>
      </c>
    </row>
    <row r="47" spans="1:17" ht="20.149999999999999" customHeight="1" x14ac:dyDescent="0.35">
      <c r="A47" s="148"/>
      <c r="C47" s="136" t="s">
        <v>313</v>
      </c>
      <c r="D47" s="143">
        <v>0.99625894599869902</v>
      </c>
      <c r="E47" s="146">
        <v>0.997113719453531</v>
      </c>
      <c r="F47" s="137">
        <v>0.99930000000000008</v>
      </c>
      <c r="G47" s="138">
        <v>1</v>
      </c>
      <c r="H47" s="143" t="s">
        <v>277</v>
      </c>
      <c r="I47" s="146" t="s">
        <v>277</v>
      </c>
      <c r="J47" s="137" t="s">
        <v>277</v>
      </c>
      <c r="K47" s="146" t="s">
        <v>277</v>
      </c>
      <c r="L47" s="137" t="s">
        <v>277</v>
      </c>
      <c r="M47" s="146" t="s">
        <v>277</v>
      </c>
      <c r="N47" s="137">
        <v>0.97515527950310554</v>
      </c>
      <c r="O47" s="138">
        <v>0.98283931357254295</v>
      </c>
      <c r="P47" s="143">
        <v>0.95035725380916669</v>
      </c>
      <c r="Q47" s="138">
        <v>0.9728645312016666</v>
      </c>
    </row>
    <row r="48" spans="1:17" ht="20.149999999999999" customHeight="1" x14ac:dyDescent="0.35">
      <c r="A48" s="148"/>
      <c r="C48" s="136" t="s">
        <v>314</v>
      </c>
      <c r="D48" s="143">
        <v>0.98762138512431996</v>
      </c>
      <c r="E48" s="146">
        <v>0.982270821168852</v>
      </c>
      <c r="F48" s="137">
        <v>0</v>
      </c>
      <c r="G48" s="138">
        <v>0.98604627272727263</v>
      </c>
      <c r="H48" s="143">
        <v>0.97785881028309263</v>
      </c>
      <c r="I48" s="146">
        <v>0.97245465541801801</v>
      </c>
      <c r="J48" s="137">
        <v>0.99936898640661931</v>
      </c>
      <c r="K48" s="146">
        <v>0.98269697595560879</v>
      </c>
      <c r="L48" s="137" t="s">
        <v>277</v>
      </c>
      <c r="M48" s="146" t="s">
        <v>277</v>
      </c>
      <c r="N48" s="137">
        <v>0.99935732647814912</v>
      </c>
      <c r="O48" s="138">
        <v>0.99479166666666663</v>
      </c>
      <c r="P48" s="143">
        <v>0.9618214471533334</v>
      </c>
      <c r="Q48" s="138">
        <v>0.97124947407750017</v>
      </c>
    </row>
    <row r="49" spans="1:17" ht="20.149999999999999" customHeight="1" x14ac:dyDescent="0.35">
      <c r="A49" s="148"/>
      <c r="C49" s="136" t="s">
        <v>315</v>
      </c>
      <c r="D49" s="143">
        <v>0.99719094078402803</v>
      </c>
      <c r="E49" s="146">
        <v>0.99824015507039399</v>
      </c>
      <c r="F49" s="137">
        <v>0.99150000000000005</v>
      </c>
      <c r="G49" s="138">
        <v>0.9813736363636365</v>
      </c>
      <c r="H49" s="143">
        <v>0.99045078201625325</v>
      </c>
      <c r="I49" s="146">
        <v>0.99215745279213896</v>
      </c>
      <c r="J49" s="137">
        <v>0.9671392313248397</v>
      </c>
      <c r="K49" s="146">
        <v>0.97893666336612684</v>
      </c>
      <c r="L49" s="137">
        <v>0.96730000000000005</v>
      </c>
      <c r="M49" s="146">
        <v>0.95209999999999995</v>
      </c>
      <c r="N49" s="137">
        <v>0.99904502046384724</v>
      </c>
      <c r="O49" s="138">
        <v>0.99946397941680964</v>
      </c>
      <c r="P49" s="143">
        <v>0.94378597072333337</v>
      </c>
      <c r="Q49" s="138">
        <v>0.95128134941916687</v>
      </c>
    </row>
    <row r="50" spans="1:17" ht="20.149999999999999" customHeight="1" x14ac:dyDescent="0.35">
      <c r="A50" s="148"/>
      <c r="C50" s="139" t="s">
        <v>316</v>
      </c>
      <c r="D50" s="144">
        <v>0.99762681696825894</v>
      </c>
      <c r="E50" s="147">
        <v>0.99841269841269797</v>
      </c>
      <c r="F50" s="140">
        <v>0.9998999999999999</v>
      </c>
      <c r="G50" s="141">
        <v>0.99994309090909084</v>
      </c>
      <c r="H50" s="144" t="s">
        <v>277</v>
      </c>
      <c r="I50" s="147" t="s">
        <v>277</v>
      </c>
      <c r="J50" s="140">
        <v>0.99511419413919378</v>
      </c>
      <c r="K50" s="147">
        <v>0.99701458047161173</v>
      </c>
      <c r="L50" s="140" t="s">
        <v>277</v>
      </c>
      <c r="M50" s="147" t="s">
        <v>277</v>
      </c>
      <c r="N50" s="140">
        <v>0.97574123989218331</v>
      </c>
      <c r="O50" s="141">
        <v>0.98301486199575372</v>
      </c>
      <c r="P50" s="144">
        <v>0.95571215923727282</v>
      </c>
      <c r="Q50" s="141">
        <v>0.96616782332600015</v>
      </c>
    </row>
    <row r="51" spans="1:17" ht="20.149999999999999" customHeight="1" x14ac:dyDescent="0.35">
      <c r="A51" s="148"/>
    </row>
    <row r="52" spans="1:17" ht="20.149999999999999" customHeight="1" x14ac:dyDescent="0.35">
      <c r="A52" s="148"/>
      <c r="C52" s="132" t="s">
        <v>261</v>
      </c>
    </row>
    <row r="53" spans="1:17" ht="20.149999999999999" customHeight="1" x14ac:dyDescent="0.35">
      <c r="A53" s="148"/>
      <c r="C53" s="133" t="s">
        <v>317</v>
      </c>
      <c r="D53" s="142">
        <v>0.99774480712166203</v>
      </c>
      <c r="E53" s="145">
        <v>0.99521711768407795</v>
      </c>
      <c r="F53" s="134">
        <v>0.99659999999999993</v>
      </c>
      <c r="G53" s="135">
        <v>0.97511845454545454</v>
      </c>
      <c r="H53" s="142" t="s">
        <v>277</v>
      </c>
      <c r="I53" s="145" t="s">
        <v>277</v>
      </c>
      <c r="J53" s="134">
        <v>0.96775252690018321</v>
      </c>
      <c r="K53" s="145">
        <v>0.958609370230464</v>
      </c>
      <c r="L53" s="134" t="s">
        <v>277</v>
      </c>
      <c r="M53" s="145" t="s">
        <v>277</v>
      </c>
      <c r="N53" s="134">
        <v>0.98565776458951537</v>
      </c>
      <c r="O53" s="135">
        <v>0.98838656159270011</v>
      </c>
      <c r="P53" s="134">
        <v>0.96684501330999995</v>
      </c>
      <c r="Q53" s="135">
        <v>0.93216132982090916</v>
      </c>
    </row>
    <row r="54" spans="1:17" ht="20.149999999999999" customHeight="1" x14ac:dyDescent="0.35">
      <c r="A54" s="148"/>
      <c r="C54" s="136" t="s">
        <v>318</v>
      </c>
      <c r="D54" s="143">
        <v>0.87294863522877097</v>
      </c>
      <c r="E54" s="146">
        <v>0.89620167237495796</v>
      </c>
      <c r="F54" s="137">
        <v>0.99549999999999994</v>
      </c>
      <c r="G54" s="138">
        <v>0.98966390909090907</v>
      </c>
      <c r="H54" s="143">
        <v>0.96044457347972989</v>
      </c>
      <c r="I54" s="146">
        <v>0.99191144236062001</v>
      </c>
      <c r="J54" s="137">
        <v>0.99458894080081472</v>
      </c>
      <c r="K54" s="146">
        <v>0.99100236568986555</v>
      </c>
      <c r="L54" s="137" t="s">
        <v>277</v>
      </c>
      <c r="M54" s="146" t="s">
        <v>277</v>
      </c>
      <c r="N54" s="137">
        <v>0.95322939866369716</v>
      </c>
      <c r="O54" s="138">
        <v>0.97943133696309737</v>
      </c>
      <c r="P54" s="137">
        <v>0.94339688615833328</v>
      </c>
      <c r="Q54" s="138">
        <v>0.92486565081999983</v>
      </c>
    </row>
    <row r="55" spans="1:17" ht="20.149999999999999" customHeight="1" x14ac:dyDescent="0.35">
      <c r="A55" s="148"/>
      <c r="C55" s="136" t="s">
        <v>319</v>
      </c>
      <c r="D55" s="143">
        <v>0.93293450881612106</v>
      </c>
      <c r="E55" s="146">
        <v>0.94785029099859697</v>
      </c>
      <c r="F55" s="137">
        <v>0.99970000000000003</v>
      </c>
      <c r="G55" s="138">
        <v>0.98454336363636363</v>
      </c>
      <c r="H55" s="143">
        <v>0.961547160068847</v>
      </c>
      <c r="I55" s="146" t="s">
        <v>277</v>
      </c>
      <c r="J55" s="137">
        <v>0.98983074109050706</v>
      </c>
      <c r="K55" s="146">
        <v>0.95975972421280198</v>
      </c>
      <c r="L55" s="137" t="s">
        <v>277</v>
      </c>
      <c r="M55" s="146" t="s">
        <v>277</v>
      </c>
      <c r="N55" s="137">
        <v>1</v>
      </c>
      <c r="O55" s="138">
        <v>0.99987445072190839</v>
      </c>
      <c r="P55" s="137">
        <v>0.89698998753749992</v>
      </c>
      <c r="Q55" s="138">
        <v>0.9408865049049997</v>
      </c>
    </row>
    <row r="56" spans="1:17" ht="20.149999999999999" customHeight="1" x14ac:dyDescent="0.35">
      <c r="A56" s="148"/>
      <c r="C56" s="136" t="s">
        <v>320</v>
      </c>
      <c r="D56" s="143">
        <v>0.97790636507101503</v>
      </c>
      <c r="E56" s="146">
        <v>0.94986903819211799</v>
      </c>
      <c r="F56" s="137">
        <v>0.9998999999999999</v>
      </c>
      <c r="G56" s="138">
        <v>0.93963090909090918</v>
      </c>
      <c r="H56" s="143" t="s">
        <v>277</v>
      </c>
      <c r="I56" s="146" t="s">
        <v>277</v>
      </c>
      <c r="J56" s="137" t="s">
        <v>277</v>
      </c>
      <c r="K56" s="146" t="s">
        <v>277</v>
      </c>
      <c r="L56" s="137" t="s">
        <v>277</v>
      </c>
      <c r="M56" s="146" t="s">
        <v>277</v>
      </c>
      <c r="N56" s="137">
        <v>0.98867462503826142</v>
      </c>
      <c r="O56" s="138">
        <v>0.98165374677002581</v>
      </c>
      <c r="P56" s="137">
        <v>0.89892171769499996</v>
      </c>
      <c r="Q56" s="138">
        <v>0.92369242951916664</v>
      </c>
    </row>
    <row r="57" spans="1:17" ht="20.149999999999999" customHeight="1" x14ac:dyDescent="0.35">
      <c r="A57" s="148"/>
      <c r="C57" s="136" t="s">
        <v>321</v>
      </c>
      <c r="D57" s="143">
        <v>0.99635239567233402</v>
      </c>
      <c r="E57" s="146">
        <v>0.99580738639866795</v>
      </c>
      <c r="F57" s="137">
        <v>0.9951000000000001</v>
      </c>
      <c r="G57" s="138">
        <v>0.97888972727272727</v>
      </c>
      <c r="H57" s="143">
        <v>0.97204065949227325</v>
      </c>
      <c r="I57" s="146">
        <v>0.96828543276591106</v>
      </c>
      <c r="J57" s="137">
        <v>0.98537219011774912</v>
      </c>
      <c r="K57" s="146">
        <v>0.99418538709554327</v>
      </c>
      <c r="L57" s="137" t="s">
        <v>277</v>
      </c>
      <c r="M57" s="146" t="s">
        <v>277</v>
      </c>
      <c r="N57" s="137">
        <v>0.97721962616822433</v>
      </c>
      <c r="O57" s="138">
        <v>0.98379174852652262</v>
      </c>
      <c r="P57" s="137">
        <v>0.95644277997833338</v>
      </c>
      <c r="Q57" s="138">
        <v>0.86634686831416674</v>
      </c>
    </row>
    <row r="58" spans="1:17" ht="20.149999999999999" customHeight="1" x14ac:dyDescent="0.35">
      <c r="A58" s="148"/>
      <c r="C58" s="136" t="s">
        <v>322</v>
      </c>
      <c r="D58" s="143">
        <v>0.95177652771767896</v>
      </c>
      <c r="E58" s="146">
        <v>0.98453170151283398</v>
      </c>
      <c r="F58" s="137">
        <v>0.99829999999999997</v>
      </c>
      <c r="G58" s="138">
        <v>0.90347981818181822</v>
      </c>
      <c r="H58" s="143" t="s">
        <v>277</v>
      </c>
      <c r="I58" s="146" t="s">
        <v>277</v>
      </c>
      <c r="J58" s="137">
        <v>0.993961638888889</v>
      </c>
      <c r="K58" s="146">
        <v>0.97515729375417493</v>
      </c>
      <c r="L58" s="137" t="s">
        <v>277</v>
      </c>
      <c r="M58" s="146" t="s">
        <v>277</v>
      </c>
      <c r="N58" s="137">
        <v>0.99608865710560623</v>
      </c>
      <c r="O58" s="138">
        <v>0.99884526558891451</v>
      </c>
      <c r="P58" s="137">
        <v>0.87356058237583323</v>
      </c>
      <c r="Q58" s="138">
        <v>0.86013069143666654</v>
      </c>
    </row>
    <row r="59" spans="1:17" ht="20.149999999999999" customHeight="1" x14ac:dyDescent="0.35">
      <c r="A59" s="148"/>
      <c r="C59" s="136" t="s">
        <v>323</v>
      </c>
      <c r="D59" s="143">
        <v>0.92765535735105498</v>
      </c>
      <c r="E59" s="146">
        <v>0.95271349943776995</v>
      </c>
      <c r="F59" s="137">
        <v>0.99419999999999997</v>
      </c>
      <c r="G59" s="138">
        <v>0.99735518181818172</v>
      </c>
      <c r="H59" s="143" t="s">
        <v>277</v>
      </c>
      <c r="I59" s="146" t="s">
        <v>277</v>
      </c>
      <c r="J59" s="137">
        <v>0.99332053647565421</v>
      </c>
      <c r="K59" s="146">
        <v>0.97727515912421703</v>
      </c>
      <c r="L59" s="137" t="s">
        <v>277</v>
      </c>
      <c r="M59" s="146" t="s">
        <v>277</v>
      </c>
      <c r="N59" s="137">
        <v>0.98193979933110365</v>
      </c>
      <c r="O59" s="138">
        <v>0.98505072076882005</v>
      </c>
      <c r="P59" s="137">
        <v>0.93676521991249995</v>
      </c>
      <c r="Q59" s="138">
        <v>0.94552560605000013</v>
      </c>
    </row>
    <row r="60" spans="1:17" ht="20.149999999999999" customHeight="1" x14ac:dyDescent="0.35">
      <c r="A60" s="148"/>
      <c r="C60" s="136" t="s">
        <v>324</v>
      </c>
      <c r="D60" s="143">
        <v>0.99425862874691195</v>
      </c>
      <c r="E60" s="146">
        <v>0.99605456733984199</v>
      </c>
      <c r="F60" s="137">
        <v>0</v>
      </c>
      <c r="G60" s="138">
        <v>0.99970854545454546</v>
      </c>
      <c r="H60" s="143" t="s">
        <v>277</v>
      </c>
      <c r="I60" s="146" t="s">
        <v>277</v>
      </c>
      <c r="J60" s="137">
        <v>0.99412340851791825</v>
      </c>
      <c r="K60" s="146">
        <v>0.9579855294309445</v>
      </c>
      <c r="L60" s="137" t="s">
        <v>277</v>
      </c>
      <c r="M60" s="146" t="s">
        <v>277</v>
      </c>
      <c r="N60" s="137">
        <v>0.99014778325123154</v>
      </c>
      <c r="O60" s="138">
        <v>0.98936170212765961</v>
      </c>
      <c r="P60" s="137">
        <v>0.9837828899833333</v>
      </c>
      <c r="Q60" s="138">
        <v>0.99415674886083327</v>
      </c>
    </row>
    <row r="61" spans="1:17" ht="20.149999999999999" customHeight="1" x14ac:dyDescent="0.35">
      <c r="A61" s="148"/>
      <c r="C61" s="136" t="s">
        <v>325</v>
      </c>
      <c r="D61" s="143">
        <v>0.95337193871395798</v>
      </c>
      <c r="E61" s="146">
        <v>0.96113267038564199</v>
      </c>
      <c r="F61" s="137">
        <v>1</v>
      </c>
      <c r="G61" s="138">
        <v>0.99687272727272724</v>
      </c>
      <c r="H61" s="143" t="s">
        <v>277</v>
      </c>
      <c r="I61" s="146" t="s">
        <v>277</v>
      </c>
      <c r="J61" s="137" t="s">
        <v>277</v>
      </c>
      <c r="K61" s="146">
        <v>0.99062599649234673</v>
      </c>
      <c r="L61" s="137" t="s">
        <v>277</v>
      </c>
      <c r="M61" s="146" t="s">
        <v>277</v>
      </c>
      <c r="N61" s="137">
        <v>0.96559139784946235</v>
      </c>
      <c r="O61" s="138">
        <v>0.98534583821805388</v>
      </c>
      <c r="P61" s="137">
        <v>0.92160990338499982</v>
      </c>
      <c r="Q61" s="138">
        <v>0.92530655383727267</v>
      </c>
    </row>
    <row r="62" spans="1:17" ht="20.149999999999999" customHeight="1" x14ac:dyDescent="0.35">
      <c r="A62" s="148"/>
      <c r="C62" s="136" t="s">
        <v>326</v>
      </c>
      <c r="D62" s="143">
        <v>0.99385354591120401</v>
      </c>
      <c r="E62" s="146">
        <v>0.99406330359693995</v>
      </c>
      <c r="F62" s="137">
        <v>0.99480000000000002</v>
      </c>
      <c r="G62" s="138">
        <v>0.99998709090909077</v>
      </c>
      <c r="H62" s="143" t="s">
        <v>277</v>
      </c>
      <c r="I62" s="146" t="s">
        <v>277</v>
      </c>
      <c r="J62" s="137">
        <v>0.9923014384920632</v>
      </c>
      <c r="K62" s="146">
        <v>0.99427907547699212</v>
      </c>
      <c r="L62" s="137" t="s">
        <v>277</v>
      </c>
      <c r="M62" s="146" t="s">
        <v>277</v>
      </c>
      <c r="N62" s="137">
        <v>0.98052309404563165</v>
      </c>
      <c r="O62" s="138">
        <v>0.99374161823871254</v>
      </c>
      <c r="P62" s="137">
        <v>0.96655257285416663</v>
      </c>
      <c r="Q62" s="138">
        <v>0.9597893268508334</v>
      </c>
    </row>
    <row r="63" spans="1:17" ht="20.149999999999999" customHeight="1" x14ac:dyDescent="0.35">
      <c r="A63" s="148"/>
      <c r="C63" s="136" t="s">
        <v>327</v>
      </c>
      <c r="D63" s="143">
        <v>0.92799149087041299</v>
      </c>
      <c r="E63" s="146">
        <v>0.97568826447532897</v>
      </c>
      <c r="F63" s="137">
        <v>0.99529999999999996</v>
      </c>
      <c r="G63" s="138">
        <v>0.9987542727272728</v>
      </c>
      <c r="H63" s="143" t="s">
        <v>277</v>
      </c>
      <c r="I63" s="146" t="s">
        <v>277</v>
      </c>
      <c r="J63" s="137">
        <v>0.99765055288461535</v>
      </c>
      <c r="K63" s="146">
        <v>0.98679063058872529</v>
      </c>
      <c r="L63" s="137" t="s">
        <v>277</v>
      </c>
      <c r="M63" s="146" t="s">
        <v>277</v>
      </c>
      <c r="N63" s="137">
        <v>0.97459459459459463</v>
      </c>
      <c r="O63" s="138">
        <v>0.9622222222222222</v>
      </c>
      <c r="P63" s="137">
        <v>0.95936788942583351</v>
      </c>
      <c r="Q63" s="138">
        <v>0.96453362422583322</v>
      </c>
    </row>
    <row r="64" spans="1:17" ht="20.149999999999999" customHeight="1" x14ac:dyDescent="0.35">
      <c r="A64" s="148"/>
      <c r="C64" s="136" t="s">
        <v>328</v>
      </c>
      <c r="D64" s="143">
        <v>0.99903930830197696</v>
      </c>
      <c r="E64" s="146">
        <v>0.99892041949413901</v>
      </c>
      <c r="F64" s="137">
        <v>0.99959999999999993</v>
      </c>
      <c r="G64" s="138">
        <v>1</v>
      </c>
      <c r="H64" s="143" t="s">
        <v>277</v>
      </c>
      <c r="I64" s="146" t="s">
        <v>277</v>
      </c>
      <c r="J64" s="137">
        <v>0.99959423744658116</v>
      </c>
      <c r="K64" s="146">
        <v>0.99854016426282044</v>
      </c>
      <c r="L64" s="137" t="s">
        <v>277</v>
      </c>
      <c r="M64" s="146" t="s">
        <v>277</v>
      </c>
      <c r="N64" s="137">
        <v>0.97083069118579579</v>
      </c>
      <c r="O64" s="138">
        <v>0.97754210854647539</v>
      </c>
      <c r="P64" s="137">
        <v>0.94668145812166682</v>
      </c>
      <c r="Q64" s="138">
        <v>0.93310615009583331</v>
      </c>
    </row>
    <row r="65" spans="1:17" ht="20.149999999999999" customHeight="1" x14ac:dyDescent="0.35">
      <c r="A65" s="148"/>
      <c r="C65" s="136" t="s">
        <v>329</v>
      </c>
      <c r="D65" s="143">
        <v>0.94879751745539198</v>
      </c>
      <c r="E65" s="146">
        <v>0.97182456460290001</v>
      </c>
      <c r="F65" s="137">
        <v>1</v>
      </c>
      <c r="G65" s="138">
        <v>0.95797799999999989</v>
      </c>
      <c r="H65" s="143" t="s">
        <v>277</v>
      </c>
      <c r="I65" s="146" t="s">
        <v>277</v>
      </c>
      <c r="J65" s="137" t="s">
        <v>277</v>
      </c>
      <c r="K65" s="146" t="s">
        <v>277</v>
      </c>
      <c r="L65" s="137" t="s">
        <v>277</v>
      </c>
      <c r="M65" s="146" t="s">
        <v>277</v>
      </c>
      <c r="N65" s="137">
        <v>0.97364638236703405</v>
      </c>
      <c r="O65" s="138">
        <v>0.9699453551912568</v>
      </c>
      <c r="P65" s="137">
        <v>0.97560104443583329</v>
      </c>
      <c r="Q65" s="138">
        <v>0.96809013424000001</v>
      </c>
    </row>
    <row r="66" spans="1:17" ht="20.149999999999999" customHeight="1" x14ac:dyDescent="0.35">
      <c r="A66" s="148"/>
      <c r="C66" s="136" t="s">
        <v>330</v>
      </c>
      <c r="D66" s="143">
        <v>0.99521924638873205</v>
      </c>
      <c r="E66" s="146">
        <v>0.99632411698897205</v>
      </c>
      <c r="F66" s="137">
        <v>0.99419999999999997</v>
      </c>
      <c r="G66" s="138">
        <v>0.97981954545454564</v>
      </c>
      <c r="H66" s="143" t="s">
        <v>277</v>
      </c>
      <c r="I66" s="146" t="s">
        <v>277</v>
      </c>
      <c r="J66" s="137">
        <v>0.99586448163644814</v>
      </c>
      <c r="K66" s="146">
        <v>0.97325704445524519</v>
      </c>
      <c r="L66" s="137" t="s">
        <v>277</v>
      </c>
      <c r="M66" s="146" t="s">
        <v>277</v>
      </c>
      <c r="N66" s="137">
        <v>0.9740024183796856</v>
      </c>
      <c r="O66" s="138">
        <v>0.98684210526315785</v>
      </c>
      <c r="P66" s="137">
        <v>0.96104345790909074</v>
      </c>
      <c r="Q66" s="138">
        <v>0.97224625670250009</v>
      </c>
    </row>
    <row r="67" spans="1:17" ht="20.149999999999999" customHeight="1" x14ac:dyDescent="0.35">
      <c r="A67" s="148"/>
      <c r="C67" s="136" t="s">
        <v>331</v>
      </c>
      <c r="D67" s="143">
        <v>0.90196506550218303</v>
      </c>
      <c r="E67" s="146">
        <v>0.98601686972821001</v>
      </c>
      <c r="F67" s="137">
        <v>0.99409999999999998</v>
      </c>
      <c r="G67" s="138">
        <v>0.99121936363636365</v>
      </c>
      <c r="H67" s="143" t="s">
        <v>277</v>
      </c>
      <c r="I67" s="146" t="s">
        <v>277</v>
      </c>
      <c r="J67" s="137" t="s">
        <v>277</v>
      </c>
      <c r="K67" s="146" t="s">
        <v>277</v>
      </c>
      <c r="L67" s="137" t="s">
        <v>277</v>
      </c>
      <c r="M67" s="146" t="s">
        <v>277</v>
      </c>
      <c r="N67" s="137">
        <v>0.98171917541812526</v>
      </c>
      <c r="O67" s="138">
        <v>0.99381107491856679</v>
      </c>
      <c r="P67" s="137">
        <v>0.96113600530083332</v>
      </c>
      <c r="Q67" s="138">
        <v>0.9663488068666668</v>
      </c>
    </row>
    <row r="68" spans="1:17" ht="20.149999999999999" customHeight="1" x14ac:dyDescent="0.35">
      <c r="A68" s="148"/>
      <c r="C68" s="136" t="s">
        <v>332</v>
      </c>
      <c r="D68" s="143">
        <v>0.96269395840211303</v>
      </c>
      <c r="E68" s="146">
        <v>0.95659253981985604</v>
      </c>
      <c r="F68" s="137">
        <v>0.99239999999999995</v>
      </c>
      <c r="G68" s="138">
        <v>0.99078772727272735</v>
      </c>
      <c r="H68" s="143">
        <v>0.95136451003086442</v>
      </c>
      <c r="I68" s="146">
        <v>0.97044912920040183</v>
      </c>
      <c r="J68" s="137">
        <v>0.99519978797074415</v>
      </c>
      <c r="K68" s="146">
        <v>0.9870395966880342</v>
      </c>
      <c r="L68" s="137" t="s">
        <v>277</v>
      </c>
      <c r="M68" s="146" t="s">
        <v>277</v>
      </c>
      <c r="N68" s="137">
        <v>0.97799999999999998</v>
      </c>
      <c r="O68" s="138">
        <v>0.9834469328140214</v>
      </c>
      <c r="P68" s="137">
        <v>0.92429417720416662</v>
      </c>
      <c r="Q68" s="138">
        <v>0.90856776935749972</v>
      </c>
    </row>
    <row r="69" spans="1:17" ht="20.149999999999999" customHeight="1" x14ac:dyDescent="0.35">
      <c r="A69" s="148"/>
      <c r="C69" s="136" t="s">
        <v>333</v>
      </c>
      <c r="D69" s="143">
        <v>0.85271492702294205</v>
      </c>
      <c r="E69" s="146">
        <v>0.975247524752475</v>
      </c>
      <c r="F69" s="137">
        <v>0.99650000000000005</v>
      </c>
      <c r="G69" s="138">
        <v>0.9983386363636364</v>
      </c>
      <c r="H69" s="143">
        <v>0.85775580205521895</v>
      </c>
      <c r="I69" s="146">
        <v>0.98625041293232196</v>
      </c>
      <c r="J69" s="137">
        <v>0.9944147817460316</v>
      </c>
      <c r="K69" s="146">
        <v>0.99264221166564937</v>
      </c>
      <c r="L69" s="137" t="s">
        <v>277</v>
      </c>
      <c r="M69" s="146" t="s">
        <v>277</v>
      </c>
      <c r="N69" s="137">
        <v>0.99834813132355982</v>
      </c>
      <c r="O69" s="138">
        <v>0.99817717827196495</v>
      </c>
      <c r="P69" s="137">
        <v>0.90811320034666665</v>
      </c>
      <c r="Q69" s="138">
        <v>0.93467842293833325</v>
      </c>
    </row>
    <row r="70" spans="1:17" ht="20.149999999999999" customHeight="1" x14ac:dyDescent="0.35">
      <c r="A70" s="148"/>
      <c r="C70" s="136" t="s">
        <v>334</v>
      </c>
      <c r="D70" s="143">
        <v>0.99315931593159301</v>
      </c>
      <c r="E70" s="146">
        <v>0.99263542300669505</v>
      </c>
      <c r="F70" s="137">
        <v>0.99970000000000003</v>
      </c>
      <c r="G70" s="138">
        <v>0.99627627272727282</v>
      </c>
      <c r="H70" s="143" t="s">
        <v>277</v>
      </c>
      <c r="I70" s="146" t="s">
        <v>277</v>
      </c>
      <c r="J70" s="137" t="s">
        <v>277</v>
      </c>
      <c r="K70" s="146" t="s">
        <v>277</v>
      </c>
      <c r="L70" s="137" t="s">
        <v>277</v>
      </c>
      <c r="M70" s="146" t="s">
        <v>277</v>
      </c>
      <c r="N70" s="137">
        <v>0.97122302158273377</v>
      </c>
      <c r="O70" s="138">
        <v>0.97921760391198043</v>
      </c>
      <c r="P70" s="137">
        <v>0.97977583615083308</v>
      </c>
      <c r="Q70" s="138">
        <v>0.97588294594500002</v>
      </c>
    </row>
    <row r="71" spans="1:17" ht="20.149999999999999" customHeight="1" x14ac:dyDescent="0.35">
      <c r="A71" s="148"/>
      <c r="C71" s="136" t="s">
        <v>335</v>
      </c>
      <c r="D71" s="143">
        <v>0.96810898676368096</v>
      </c>
      <c r="E71" s="146">
        <v>0.94555896887939095</v>
      </c>
      <c r="F71" s="137">
        <v>0.99849999999999994</v>
      </c>
      <c r="G71" s="138">
        <v>0.99699554545454561</v>
      </c>
      <c r="H71" s="143">
        <v>0.96628707488815813</v>
      </c>
      <c r="I71" s="146">
        <v>0.99238614633655398</v>
      </c>
      <c r="J71" s="137">
        <v>0.96460400017758763</v>
      </c>
      <c r="K71" s="146">
        <v>0.98882810300715285</v>
      </c>
      <c r="L71" s="137" t="s">
        <v>277</v>
      </c>
      <c r="M71" s="146" t="s">
        <v>277</v>
      </c>
      <c r="N71" s="137">
        <v>0.97777777777777775</v>
      </c>
      <c r="O71" s="138">
        <v>0.98299647096567211</v>
      </c>
      <c r="P71" s="137">
        <v>0.93567392244916692</v>
      </c>
      <c r="Q71" s="138">
        <v>0.94892795381666661</v>
      </c>
    </row>
    <row r="72" spans="1:17" ht="20.149999999999999" customHeight="1" x14ac:dyDescent="0.35">
      <c r="A72" s="148"/>
      <c r="C72" s="136" t="s">
        <v>336</v>
      </c>
      <c r="D72" s="143">
        <v>0.92955791272157795</v>
      </c>
      <c r="E72" s="146">
        <v>0.86608288669132605</v>
      </c>
      <c r="F72" s="137">
        <v>0.99219999999999997</v>
      </c>
      <c r="G72" s="138">
        <v>0.99870700000000001</v>
      </c>
      <c r="H72" s="143">
        <v>0.93763759259259249</v>
      </c>
      <c r="I72" s="146">
        <v>0.9423338656838891</v>
      </c>
      <c r="J72" s="137">
        <v>0.98465620148820465</v>
      </c>
      <c r="K72" s="146">
        <v>0.97052138447971836</v>
      </c>
      <c r="L72" s="137" t="s">
        <v>277</v>
      </c>
      <c r="M72" s="146" t="s">
        <v>277</v>
      </c>
      <c r="N72" s="137">
        <v>0.98172588832487306</v>
      </c>
      <c r="O72" s="138">
        <v>0.98024181657328224</v>
      </c>
      <c r="P72" s="137">
        <v>0.94583698532916671</v>
      </c>
      <c r="Q72" s="138">
        <v>0.94194801754000013</v>
      </c>
    </row>
    <row r="73" spans="1:17" ht="20.149999999999999" customHeight="1" x14ac:dyDescent="0.35">
      <c r="A73" s="148"/>
      <c r="C73" s="136" t="s">
        <v>337</v>
      </c>
      <c r="D73" s="143">
        <v>0.99295774647887303</v>
      </c>
      <c r="E73" s="146">
        <v>0.99505599237550602</v>
      </c>
      <c r="F73" s="137">
        <v>0.99560000000000004</v>
      </c>
      <c r="G73" s="138">
        <v>0.9782869090909091</v>
      </c>
      <c r="H73" s="143">
        <v>0.86324636678200672</v>
      </c>
      <c r="I73" s="146">
        <v>0.94370581753160354</v>
      </c>
      <c r="J73" s="137">
        <v>0.99665179232192436</v>
      </c>
      <c r="K73" s="146">
        <v>0.99964858058608064</v>
      </c>
      <c r="L73" s="137" t="s">
        <v>277</v>
      </c>
      <c r="M73" s="146" t="s">
        <v>277</v>
      </c>
      <c r="N73" s="137">
        <v>0.98636061210911508</v>
      </c>
      <c r="O73" s="138">
        <v>0.98769230769230765</v>
      </c>
      <c r="P73" s="137">
        <v>0.94816822474416673</v>
      </c>
      <c r="Q73" s="138">
        <v>0.93918326163909105</v>
      </c>
    </row>
    <row r="74" spans="1:17" ht="20.149999999999999" customHeight="1" x14ac:dyDescent="0.35">
      <c r="A74" s="148"/>
      <c r="C74" s="136" t="s">
        <v>338</v>
      </c>
      <c r="D74" s="143">
        <v>0.95345807918949699</v>
      </c>
      <c r="E74" s="146">
        <v>0.95536726790337401</v>
      </c>
      <c r="F74" s="137">
        <v>0.99939999999999996</v>
      </c>
      <c r="G74" s="138">
        <v>0.99863381818181829</v>
      </c>
      <c r="H74" s="143" t="s">
        <v>277</v>
      </c>
      <c r="I74" s="146">
        <v>0.98491245862230514</v>
      </c>
      <c r="J74" s="137">
        <v>0.9609750769345482</v>
      </c>
      <c r="K74" s="146">
        <v>0.99188390035926077</v>
      </c>
      <c r="L74" s="137" t="s">
        <v>277</v>
      </c>
      <c r="M74" s="146" t="s">
        <v>277</v>
      </c>
      <c r="N74" s="137">
        <v>0.99743495786002201</v>
      </c>
      <c r="O74" s="138">
        <v>1</v>
      </c>
      <c r="P74" s="137">
        <v>0.96982523689166689</v>
      </c>
      <c r="Q74" s="138">
        <v>0.94723223406499979</v>
      </c>
    </row>
    <row r="75" spans="1:17" ht="20.149999999999999" customHeight="1" x14ac:dyDescent="0.35">
      <c r="A75" s="148"/>
      <c r="C75" s="136" t="s">
        <v>339</v>
      </c>
      <c r="D75" s="143">
        <v>0.95477137176938398</v>
      </c>
      <c r="E75" s="146">
        <v>0.94171256228691302</v>
      </c>
      <c r="F75" s="137">
        <v>0</v>
      </c>
      <c r="G75" s="138">
        <v>0.99888081818181818</v>
      </c>
      <c r="H75" s="143" t="s">
        <v>277</v>
      </c>
      <c r="I75" s="146" t="s">
        <v>277</v>
      </c>
      <c r="J75" s="137" t="s">
        <v>277</v>
      </c>
      <c r="K75" s="146" t="s">
        <v>277</v>
      </c>
      <c r="L75" s="137" t="s">
        <v>277</v>
      </c>
      <c r="M75" s="146" t="s">
        <v>277</v>
      </c>
      <c r="N75" s="137">
        <v>0.98764105319720585</v>
      </c>
      <c r="O75" s="138">
        <v>0.98456862286649516</v>
      </c>
      <c r="P75" s="137">
        <v>0.89430138755166677</v>
      </c>
      <c r="Q75" s="138">
        <v>0.87926369399636373</v>
      </c>
    </row>
    <row r="76" spans="1:17" ht="20.149999999999999" customHeight="1" x14ac:dyDescent="0.35">
      <c r="A76" s="148"/>
      <c r="C76" s="136" t="s">
        <v>340</v>
      </c>
      <c r="D76" s="143">
        <v>0.99837301372091802</v>
      </c>
      <c r="E76" s="146">
        <v>0.99763453577764605</v>
      </c>
      <c r="F76" s="137">
        <v>0.99580000000000002</v>
      </c>
      <c r="G76" s="138">
        <v>0.99067600000000011</v>
      </c>
      <c r="H76" s="143" t="s">
        <v>277</v>
      </c>
      <c r="I76" s="146" t="s">
        <v>277</v>
      </c>
      <c r="J76" s="137">
        <v>0.98520992950336717</v>
      </c>
      <c r="K76" s="146">
        <v>0.98715776989214499</v>
      </c>
      <c r="L76" s="137" t="s">
        <v>277</v>
      </c>
      <c r="M76" s="146" t="s">
        <v>277</v>
      </c>
      <c r="N76" s="137">
        <v>0.98856831790963529</v>
      </c>
      <c r="O76" s="138">
        <v>0.99370220422852007</v>
      </c>
      <c r="P76" s="137">
        <v>0.94935446574083349</v>
      </c>
      <c r="Q76" s="138">
        <v>0.96769371569916662</v>
      </c>
    </row>
    <row r="77" spans="1:17" ht="20.149999999999999" customHeight="1" x14ac:dyDescent="0.35">
      <c r="A77" s="148"/>
      <c r="C77" s="136" t="s">
        <v>341</v>
      </c>
      <c r="D77" s="143">
        <v>0.96095662544724103</v>
      </c>
      <c r="E77" s="146">
        <v>0.96661285114627105</v>
      </c>
      <c r="F77" s="137">
        <v>0.99609999999999999</v>
      </c>
      <c r="G77" s="138">
        <v>0.99821827272727259</v>
      </c>
      <c r="H77" s="143" t="s">
        <v>277</v>
      </c>
      <c r="I77" s="146" t="s">
        <v>277</v>
      </c>
      <c r="J77" s="137" t="s">
        <v>277</v>
      </c>
      <c r="K77" s="146" t="s">
        <v>277</v>
      </c>
      <c r="L77" s="137" t="s">
        <v>277</v>
      </c>
      <c r="M77" s="146" t="s">
        <v>277</v>
      </c>
      <c r="N77" s="137">
        <v>0.95803357314148685</v>
      </c>
      <c r="O77" s="138">
        <v>0.96859666339548578</v>
      </c>
      <c r="P77" s="137">
        <v>0.95562900190249989</v>
      </c>
      <c r="Q77" s="138">
        <v>0.95029515267250009</v>
      </c>
    </row>
    <row r="78" spans="1:17" ht="20.149999999999999" customHeight="1" x14ac:dyDescent="0.35">
      <c r="A78" s="148"/>
      <c r="C78" s="136" t="s">
        <v>342</v>
      </c>
      <c r="D78" s="143">
        <v>0.96891330238436701</v>
      </c>
      <c r="E78" s="146">
        <v>0.967792126964369</v>
      </c>
      <c r="F78" s="137">
        <v>0.99840000000000007</v>
      </c>
      <c r="G78" s="138">
        <v>0.98523836363636363</v>
      </c>
      <c r="H78" s="143" t="s">
        <v>277</v>
      </c>
      <c r="I78" s="146" t="s">
        <v>277</v>
      </c>
      <c r="J78" s="137">
        <v>0.99607346002672159</v>
      </c>
      <c r="K78" s="146">
        <v>0.99481910972383525</v>
      </c>
      <c r="L78" s="137">
        <v>0.99070000000000003</v>
      </c>
      <c r="M78" s="146">
        <v>0.98919999999999997</v>
      </c>
      <c r="N78" s="137">
        <v>0.9970809007506255</v>
      </c>
      <c r="O78" s="138">
        <v>0.99676878889420772</v>
      </c>
      <c r="P78" s="137">
        <v>0.91541264237749997</v>
      </c>
      <c r="Q78" s="138">
        <v>0.92067797662500017</v>
      </c>
    </row>
    <row r="79" spans="1:17" ht="20.149999999999999" customHeight="1" x14ac:dyDescent="0.35">
      <c r="A79" s="148"/>
      <c r="C79" s="136" t="s">
        <v>343</v>
      </c>
      <c r="D79" s="143">
        <v>0.98104679982504694</v>
      </c>
      <c r="E79" s="146">
        <v>0.96996662958843205</v>
      </c>
      <c r="F79" s="137">
        <v>0.99680000000000002</v>
      </c>
      <c r="G79" s="138">
        <v>0.99673427272727266</v>
      </c>
      <c r="H79" s="143" t="s">
        <v>277</v>
      </c>
      <c r="I79" s="146" t="s">
        <v>277</v>
      </c>
      <c r="J79" s="137">
        <v>0.95473624621883213</v>
      </c>
      <c r="K79" s="146">
        <v>0.99274186317155144</v>
      </c>
      <c r="L79" s="137" t="s">
        <v>277</v>
      </c>
      <c r="M79" s="146" t="s">
        <v>277</v>
      </c>
      <c r="N79" s="137">
        <v>0.9845971563981043</v>
      </c>
      <c r="O79" s="138">
        <v>0.98557158712541626</v>
      </c>
      <c r="P79" s="137">
        <v>0.93740944266583326</v>
      </c>
      <c r="Q79" s="138">
        <v>0.92065690045666659</v>
      </c>
    </row>
    <row r="80" spans="1:17" ht="20.149999999999999" customHeight="1" x14ac:dyDescent="0.35">
      <c r="A80" s="148"/>
      <c r="C80" s="136" t="s">
        <v>344</v>
      </c>
      <c r="D80" s="143">
        <v>0.98206526033025199</v>
      </c>
      <c r="E80" s="146">
        <v>0.98278801656247505</v>
      </c>
      <c r="F80" s="137">
        <v>0.997</v>
      </c>
      <c r="G80" s="138">
        <v>0.98887845454545475</v>
      </c>
      <c r="H80" s="143">
        <v>0.98107197427621318</v>
      </c>
      <c r="I80" s="146">
        <v>0.99372144212142388</v>
      </c>
      <c r="J80" s="137">
        <v>0.99346468646864672</v>
      </c>
      <c r="K80" s="146">
        <v>0.99880714858058639</v>
      </c>
      <c r="L80" s="137" t="s">
        <v>277</v>
      </c>
      <c r="M80" s="146" t="s">
        <v>277</v>
      </c>
      <c r="N80" s="137">
        <v>0.99314621409921666</v>
      </c>
      <c r="O80" s="138">
        <v>0.99512046355596218</v>
      </c>
      <c r="P80" s="137">
        <v>0.96764735733636376</v>
      </c>
      <c r="Q80" s="138">
        <v>0.96340450172250014</v>
      </c>
    </row>
    <row r="81" spans="1:17" ht="20.149999999999999" customHeight="1" x14ac:dyDescent="0.35">
      <c r="A81" s="148"/>
      <c r="C81" s="136" t="s">
        <v>345</v>
      </c>
      <c r="D81" s="143" t="s">
        <v>277</v>
      </c>
      <c r="E81" s="146" t="s">
        <v>277</v>
      </c>
      <c r="F81" s="137">
        <v>1</v>
      </c>
      <c r="G81" s="138">
        <v>0.9946507272727273</v>
      </c>
      <c r="H81" s="143" t="s">
        <v>277</v>
      </c>
      <c r="I81" s="146" t="s">
        <v>277</v>
      </c>
      <c r="J81" s="137" t="s">
        <v>277</v>
      </c>
      <c r="K81" s="146" t="s">
        <v>277</v>
      </c>
      <c r="L81" s="137" t="s">
        <v>277</v>
      </c>
      <c r="M81" s="146" t="s">
        <v>277</v>
      </c>
      <c r="N81" s="137" t="s">
        <v>277</v>
      </c>
      <c r="O81" s="138" t="s">
        <v>277</v>
      </c>
      <c r="P81" s="137">
        <v>0.96388968677833342</v>
      </c>
      <c r="Q81" s="138">
        <v>0.95925778150916652</v>
      </c>
    </row>
    <row r="82" spans="1:17" ht="20.149999999999999" customHeight="1" x14ac:dyDescent="0.35">
      <c r="A82" s="148"/>
      <c r="C82" s="136" t="s">
        <v>346</v>
      </c>
      <c r="D82" s="143">
        <v>0.99457338999673095</v>
      </c>
      <c r="E82" s="146">
        <v>0.99259938437356698</v>
      </c>
      <c r="F82" s="137">
        <v>1</v>
      </c>
      <c r="G82" s="138">
        <v>0.99850154545454539</v>
      </c>
      <c r="H82" s="143">
        <v>0.97597377684732878</v>
      </c>
      <c r="I82" s="146">
        <v>0.98212868881989701</v>
      </c>
      <c r="J82" s="137">
        <v>0.99273552223239725</v>
      </c>
      <c r="K82" s="146">
        <v>0.93185475352112634</v>
      </c>
      <c r="L82" s="137" t="s">
        <v>277</v>
      </c>
      <c r="M82" s="146" t="s">
        <v>277</v>
      </c>
      <c r="N82" s="137">
        <v>0.98194014447884415</v>
      </c>
      <c r="O82" s="138">
        <v>0.98389531957725218</v>
      </c>
      <c r="P82" s="137">
        <v>0.97383033268416663</v>
      </c>
      <c r="Q82" s="138">
        <v>0.98533481212916674</v>
      </c>
    </row>
    <row r="83" spans="1:17" ht="20.149999999999999" customHeight="1" x14ac:dyDescent="0.35">
      <c r="A83" s="148"/>
      <c r="C83" s="136" t="s">
        <v>347</v>
      </c>
      <c r="D83" s="143">
        <v>0.96038698996309502</v>
      </c>
      <c r="E83" s="146">
        <v>0.95466401689231195</v>
      </c>
      <c r="F83" s="137">
        <v>0.99459999999999993</v>
      </c>
      <c r="G83" s="138">
        <v>0.92628190909090902</v>
      </c>
      <c r="H83" s="143">
        <v>0.92601566846944738</v>
      </c>
      <c r="I83" s="146">
        <v>0.97598372808407274</v>
      </c>
      <c r="J83" s="137">
        <v>0.98591257614757688</v>
      </c>
      <c r="K83" s="146">
        <v>0.99298548013990739</v>
      </c>
      <c r="L83" s="137">
        <v>0.97260000000000002</v>
      </c>
      <c r="M83" s="146">
        <v>0.999</v>
      </c>
      <c r="N83" s="137">
        <v>0.98858121610048533</v>
      </c>
      <c r="O83" s="138">
        <v>0.98575567358763883</v>
      </c>
      <c r="P83" s="137">
        <v>0.98696909549699996</v>
      </c>
      <c r="Q83" s="138">
        <v>0.98457907802083311</v>
      </c>
    </row>
    <row r="84" spans="1:17" ht="20.149999999999999" customHeight="1" x14ac:dyDescent="0.35">
      <c r="A84" s="148"/>
      <c r="C84" s="136" t="s">
        <v>348</v>
      </c>
      <c r="D84" s="143">
        <v>0.94865950287637002</v>
      </c>
      <c r="E84" s="146">
        <v>0.94982813467409599</v>
      </c>
      <c r="F84" s="137">
        <v>0.99459999999999993</v>
      </c>
      <c r="G84" s="138">
        <v>0.95663554545454521</v>
      </c>
      <c r="H84" s="143">
        <v>0.90910010599785962</v>
      </c>
      <c r="I84" s="146">
        <v>0.95469321149727815</v>
      </c>
      <c r="J84" s="137">
        <v>0.97168180407509586</v>
      </c>
      <c r="K84" s="146">
        <v>0.98776478271233992</v>
      </c>
      <c r="L84" s="137" t="s">
        <v>277</v>
      </c>
      <c r="M84" s="146" t="s">
        <v>277</v>
      </c>
      <c r="N84" s="137">
        <v>0.99519230769230771</v>
      </c>
      <c r="O84" s="138">
        <v>0.99498047964305636</v>
      </c>
      <c r="P84" s="137">
        <v>0.9347919415125</v>
      </c>
      <c r="Q84" s="138">
        <v>0.95127041841250004</v>
      </c>
    </row>
    <row r="85" spans="1:17" ht="20.149999999999999" customHeight="1" x14ac:dyDescent="0.35">
      <c r="A85" s="148"/>
      <c r="C85" s="136" t="s">
        <v>349</v>
      </c>
      <c r="D85" s="143">
        <v>0.99490785645004898</v>
      </c>
      <c r="E85" s="146">
        <v>0.94627192982456099</v>
      </c>
      <c r="F85" s="137">
        <v>0.99239999999999995</v>
      </c>
      <c r="G85" s="138">
        <v>0.99973000000000001</v>
      </c>
      <c r="H85" s="143" t="s">
        <v>277</v>
      </c>
      <c r="I85" s="146" t="s">
        <v>277</v>
      </c>
      <c r="J85" s="137" t="s">
        <v>277</v>
      </c>
      <c r="K85" s="146" t="s">
        <v>277</v>
      </c>
      <c r="L85" s="137" t="s">
        <v>277</v>
      </c>
      <c r="M85" s="146" t="s">
        <v>277</v>
      </c>
      <c r="N85" s="137">
        <v>0.92907801418439717</v>
      </c>
      <c r="O85" s="138">
        <v>0.9269662921348315</v>
      </c>
      <c r="P85" s="137" t="s">
        <v>277</v>
      </c>
      <c r="Q85" s="138" t="s">
        <v>277</v>
      </c>
    </row>
    <row r="86" spans="1:17" ht="20.149999999999999" customHeight="1" x14ac:dyDescent="0.35">
      <c r="A86" s="148"/>
      <c r="C86" s="136" t="s">
        <v>350</v>
      </c>
      <c r="D86" s="143">
        <v>0.88794166532625596</v>
      </c>
      <c r="E86" s="146">
        <v>0.928916848547096</v>
      </c>
      <c r="F86" s="137">
        <v>0.99639999999999995</v>
      </c>
      <c r="G86" s="138">
        <v>0.99983281818181813</v>
      </c>
      <c r="H86" s="143" t="s">
        <v>277</v>
      </c>
      <c r="I86" s="146" t="s">
        <v>277</v>
      </c>
      <c r="J86" s="137" t="s">
        <v>277</v>
      </c>
      <c r="K86" s="146" t="s">
        <v>277</v>
      </c>
      <c r="L86" s="137" t="s">
        <v>277</v>
      </c>
      <c r="M86" s="146" t="s">
        <v>277</v>
      </c>
      <c r="N86" s="137">
        <v>0.97163120567375882</v>
      </c>
      <c r="O86" s="138">
        <v>0.9783755274261603</v>
      </c>
      <c r="P86" s="137">
        <v>0.95296180447666656</v>
      </c>
      <c r="Q86" s="138">
        <v>0.95519588956666668</v>
      </c>
    </row>
    <row r="87" spans="1:17" ht="20.149999999999999" customHeight="1" x14ac:dyDescent="0.35">
      <c r="A87" s="148"/>
      <c r="C87" s="136" t="s">
        <v>351</v>
      </c>
      <c r="D87" s="143">
        <v>0.98409577574459794</v>
      </c>
      <c r="E87" s="146">
        <v>0.98121516275563803</v>
      </c>
      <c r="F87" s="137">
        <v>0.99150000000000005</v>
      </c>
      <c r="G87" s="138">
        <v>0.990317</v>
      </c>
      <c r="H87" s="143">
        <v>0.9622513828531577</v>
      </c>
      <c r="I87" s="146">
        <v>0.96949793755492875</v>
      </c>
      <c r="J87" s="137">
        <v>0.96413396514797456</v>
      </c>
      <c r="K87" s="146">
        <v>0.99081997629079288</v>
      </c>
      <c r="L87" s="137" t="s">
        <v>277</v>
      </c>
      <c r="M87" s="146" t="s">
        <v>277</v>
      </c>
      <c r="N87" s="137">
        <v>0.99113867966326985</v>
      </c>
      <c r="O87" s="138">
        <v>0.99209621993127151</v>
      </c>
      <c r="P87" s="137">
        <v>0.97993132884416678</v>
      </c>
      <c r="Q87" s="138">
        <v>0.97576775608749999</v>
      </c>
    </row>
    <row r="88" spans="1:17" ht="20.149999999999999" customHeight="1" x14ac:dyDescent="0.35">
      <c r="A88" s="148"/>
      <c r="C88" s="136" t="s">
        <v>352</v>
      </c>
      <c r="D88" s="143">
        <v>0.92197682200852404</v>
      </c>
      <c r="E88" s="146">
        <v>0.99091007077929105</v>
      </c>
      <c r="F88" s="137">
        <v>0.99400000000000011</v>
      </c>
      <c r="G88" s="138">
        <v>0.9944998181818181</v>
      </c>
      <c r="H88" s="143" t="s">
        <v>277</v>
      </c>
      <c r="I88" s="146" t="s">
        <v>277</v>
      </c>
      <c r="J88" s="137" t="s">
        <v>277</v>
      </c>
      <c r="K88" s="146" t="s">
        <v>277</v>
      </c>
      <c r="L88" s="137" t="s">
        <v>277</v>
      </c>
      <c r="M88" s="146" t="s">
        <v>277</v>
      </c>
      <c r="N88" s="137">
        <v>0.9725593667546174</v>
      </c>
      <c r="O88" s="138">
        <v>0.98920134983127106</v>
      </c>
      <c r="P88" s="137">
        <v>0.96963239875666674</v>
      </c>
      <c r="Q88" s="138">
        <v>0.97403945351833332</v>
      </c>
    </row>
    <row r="89" spans="1:17" ht="20.149999999999999" customHeight="1" x14ac:dyDescent="0.35">
      <c r="A89" s="148"/>
      <c r="C89" s="136" t="s">
        <v>353</v>
      </c>
      <c r="D89" s="143">
        <v>0.89760162384487996</v>
      </c>
      <c r="E89" s="146">
        <v>0.88926695319961802</v>
      </c>
      <c r="F89" s="137">
        <v>0.99690000000000001</v>
      </c>
      <c r="G89" s="138">
        <v>0.96421472727272717</v>
      </c>
      <c r="H89" s="143" t="s">
        <v>277</v>
      </c>
      <c r="I89" s="146" t="s">
        <v>277</v>
      </c>
      <c r="J89" s="137" t="s">
        <v>277</v>
      </c>
      <c r="K89" s="146" t="s">
        <v>277</v>
      </c>
      <c r="L89" s="137" t="s">
        <v>277</v>
      </c>
      <c r="M89" s="146" t="s">
        <v>277</v>
      </c>
      <c r="N89" s="137">
        <v>0.98196286472148542</v>
      </c>
      <c r="O89" s="138">
        <v>0.97944862155388468</v>
      </c>
      <c r="P89" s="137">
        <v>0.97732870041416675</v>
      </c>
      <c r="Q89" s="138">
        <v>0.98796854740818174</v>
      </c>
    </row>
    <row r="90" spans="1:17" ht="20.149999999999999" customHeight="1" x14ac:dyDescent="0.35">
      <c r="A90" s="148"/>
      <c r="C90" s="136" t="s">
        <v>354</v>
      </c>
      <c r="D90" s="143">
        <v>0.96671289875173405</v>
      </c>
      <c r="E90" s="146">
        <v>0.94899991341241696</v>
      </c>
      <c r="F90" s="137">
        <v>0</v>
      </c>
      <c r="G90" s="138">
        <v>0.99844554545454545</v>
      </c>
      <c r="H90" s="143" t="s">
        <v>277</v>
      </c>
      <c r="I90" s="146" t="s">
        <v>277</v>
      </c>
      <c r="J90" s="137" t="s">
        <v>277</v>
      </c>
      <c r="K90" s="146" t="s">
        <v>277</v>
      </c>
      <c r="L90" s="137" t="s">
        <v>277</v>
      </c>
      <c r="M90" s="146" t="s">
        <v>277</v>
      </c>
      <c r="N90" s="137">
        <v>0.9871060171919771</v>
      </c>
      <c r="O90" s="138">
        <v>0.97848869277440709</v>
      </c>
      <c r="P90" s="137">
        <v>0.93551212517583338</v>
      </c>
      <c r="Q90" s="138">
        <v>0.91318982374000002</v>
      </c>
    </row>
    <row r="91" spans="1:17" ht="20.149999999999999" customHeight="1" x14ac:dyDescent="0.35">
      <c r="A91" s="148"/>
      <c r="C91" s="136" t="s">
        <v>355</v>
      </c>
      <c r="D91" s="143">
        <v>0.92144414695409804</v>
      </c>
      <c r="E91" s="146">
        <v>0.98779956427015203</v>
      </c>
      <c r="F91" s="137">
        <v>0.99540000000000006</v>
      </c>
      <c r="G91" s="138">
        <v>0.97894718181818174</v>
      </c>
      <c r="H91" s="143">
        <v>0.9700268931215299</v>
      </c>
      <c r="I91" s="146">
        <v>0.98250233851555979</v>
      </c>
      <c r="J91" s="137">
        <v>0.99862404715762287</v>
      </c>
      <c r="K91" s="146">
        <v>0.99456867659558013</v>
      </c>
      <c r="L91" s="137" t="s">
        <v>277</v>
      </c>
      <c r="M91" s="146" t="s">
        <v>277</v>
      </c>
      <c r="N91" s="137">
        <v>0.99879518072289153</v>
      </c>
      <c r="O91" s="138">
        <v>0.99869109947643975</v>
      </c>
      <c r="P91" s="137">
        <v>0.97541786716250001</v>
      </c>
      <c r="Q91" s="138">
        <v>0.97642606976500002</v>
      </c>
    </row>
    <row r="92" spans="1:17" ht="20.149999999999999" customHeight="1" x14ac:dyDescent="0.35">
      <c r="A92" s="148"/>
      <c r="C92" s="136" t="s">
        <v>356</v>
      </c>
      <c r="D92" s="143">
        <v>0.96434515426961998</v>
      </c>
      <c r="E92" s="146">
        <v>0.93384045001278404</v>
      </c>
      <c r="F92" s="137">
        <v>0.99329999999999996</v>
      </c>
      <c r="G92" s="138">
        <v>0.88971509090909073</v>
      </c>
      <c r="H92" s="143" t="s">
        <v>277</v>
      </c>
      <c r="I92" s="146" t="s">
        <v>277</v>
      </c>
      <c r="J92" s="137" t="s">
        <v>277</v>
      </c>
      <c r="K92" s="146" t="s">
        <v>277</v>
      </c>
      <c r="L92" s="137" t="s">
        <v>277</v>
      </c>
      <c r="M92" s="146" t="s">
        <v>277</v>
      </c>
      <c r="N92" s="137">
        <v>0.98173025255239121</v>
      </c>
      <c r="O92" s="138">
        <v>0.98411934552454283</v>
      </c>
      <c r="P92" s="137">
        <v>0.93772349281583312</v>
      </c>
      <c r="Q92" s="138">
        <v>0.94411745699250005</v>
      </c>
    </row>
    <row r="93" spans="1:17" ht="20.149999999999999" customHeight="1" x14ac:dyDescent="0.35">
      <c r="A93" s="148"/>
      <c r="C93" s="136" t="s">
        <v>357</v>
      </c>
      <c r="D93" s="143">
        <v>0.99636748902678995</v>
      </c>
      <c r="E93" s="146">
        <v>0.993008718539233</v>
      </c>
      <c r="F93" s="137">
        <v>0</v>
      </c>
      <c r="G93" s="138">
        <v>0.97373518181818186</v>
      </c>
      <c r="H93" s="143" t="s">
        <v>277</v>
      </c>
      <c r="I93" s="146" t="s">
        <v>277</v>
      </c>
      <c r="J93" s="137" t="s">
        <v>277</v>
      </c>
      <c r="K93" s="146" t="s">
        <v>277</v>
      </c>
      <c r="L93" s="137" t="s">
        <v>277</v>
      </c>
      <c r="M93" s="146" t="s">
        <v>277</v>
      </c>
      <c r="N93" s="137">
        <v>0.99088699878493314</v>
      </c>
      <c r="O93" s="138">
        <v>0.98990465507571512</v>
      </c>
      <c r="P93" s="137">
        <v>0.92375413654249983</v>
      </c>
      <c r="Q93" s="138">
        <v>0.93944637926818175</v>
      </c>
    </row>
    <row r="94" spans="1:17" ht="20.149999999999999" customHeight="1" x14ac:dyDescent="0.35">
      <c r="A94" s="148"/>
      <c r="C94" s="136" t="s">
        <v>358</v>
      </c>
      <c r="D94" s="143">
        <v>0.92643789941650501</v>
      </c>
      <c r="E94" s="146">
        <v>0.93244707752330003</v>
      </c>
      <c r="F94" s="137">
        <v>0.99719999999999998</v>
      </c>
      <c r="G94" s="138">
        <v>0.97271118181818184</v>
      </c>
      <c r="H94" s="143">
        <v>0.96356646524771516</v>
      </c>
      <c r="I94" s="146">
        <v>0.86655972222222233</v>
      </c>
      <c r="J94" s="137">
        <v>0.9652794266628224</v>
      </c>
      <c r="K94" s="146">
        <v>0.98616776667036554</v>
      </c>
      <c r="L94" s="137" t="s">
        <v>277</v>
      </c>
      <c r="M94" s="146" t="s">
        <v>277</v>
      </c>
      <c r="N94" s="137">
        <v>0.99094671495085362</v>
      </c>
      <c r="O94" s="138">
        <v>0.99744789451297322</v>
      </c>
      <c r="P94" s="137">
        <v>0.97093863807000003</v>
      </c>
      <c r="Q94" s="138">
        <v>0.97059438825083344</v>
      </c>
    </row>
    <row r="95" spans="1:17" ht="20.149999999999999" customHeight="1" x14ac:dyDescent="0.35">
      <c r="A95" s="148"/>
      <c r="C95" s="136" t="s">
        <v>359</v>
      </c>
      <c r="D95" s="143">
        <v>0.96699464441399896</v>
      </c>
      <c r="E95" s="146">
        <v>0.96307810237628799</v>
      </c>
      <c r="F95" s="137">
        <v>0.99319999999999997</v>
      </c>
      <c r="G95" s="138">
        <v>0.98798390909090905</v>
      </c>
      <c r="H95" s="143" t="s">
        <v>277</v>
      </c>
      <c r="I95" s="146" t="s">
        <v>277</v>
      </c>
      <c r="J95" s="137">
        <v>0.99581615048682692</v>
      </c>
      <c r="K95" s="146">
        <v>0.98309334617928368</v>
      </c>
      <c r="L95" s="137" t="s">
        <v>277</v>
      </c>
      <c r="M95" s="146" t="s">
        <v>277</v>
      </c>
      <c r="N95" s="137">
        <v>0.99184149184149184</v>
      </c>
      <c r="O95" s="138">
        <v>0.99056774895701072</v>
      </c>
      <c r="P95" s="137">
        <v>0.95753937178000004</v>
      </c>
      <c r="Q95" s="138">
        <v>0.96217994178363642</v>
      </c>
    </row>
    <row r="96" spans="1:17" ht="20.149999999999999" customHeight="1" x14ac:dyDescent="0.35">
      <c r="A96" s="148"/>
      <c r="C96" s="136" t="s">
        <v>360</v>
      </c>
      <c r="D96" s="143">
        <v>0.96731903736304903</v>
      </c>
      <c r="E96" s="146">
        <v>0.95990304009696004</v>
      </c>
      <c r="F96" s="137">
        <v>0.99709999999999999</v>
      </c>
      <c r="G96" s="138">
        <v>0.99505118181818186</v>
      </c>
      <c r="H96" s="143" t="s">
        <v>277</v>
      </c>
      <c r="I96" s="146" t="s">
        <v>277</v>
      </c>
      <c r="J96" s="137" t="s">
        <v>277</v>
      </c>
      <c r="K96" s="146" t="s">
        <v>277</v>
      </c>
      <c r="L96" s="137" t="s">
        <v>277</v>
      </c>
      <c r="M96" s="146" t="s">
        <v>277</v>
      </c>
      <c r="N96" s="137">
        <v>0.99180327868852458</v>
      </c>
      <c r="O96" s="138">
        <v>0.98640101201771035</v>
      </c>
      <c r="P96" s="137">
        <v>0.96454019702749993</v>
      </c>
      <c r="Q96" s="138">
        <v>0.98026517658666668</v>
      </c>
    </row>
    <row r="97" spans="1:17" ht="20.149999999999999" customHeight="1" x14ac:dyDescent="0.35">
      <c r="A97" s="148"/>
      <c r="C97" s="136" t="s">
        <v>361</v>
      </c>
      <c r="D97" s="143">
        <v>0.96587880385437697</v>
      </c>
      <c r="E97" s="146">
        <v>0.96539018706304702</v>
      </c>
      <c r="F97" s="137">
        <v>0.99970000000000003</v>
      </c>
      <c r="G97" s="138">
        <v>0.87696181818181806</v>
      </c>
      <c r="H97" s="143" t="s">
        <v>277</v>
      </c>
      <c r="I97" s="146" t="s">
        <v>277</v>
      </c>
      <c r="J97" s="137">
        <v>0.99324876267485174</v>
      </c>
      <c r="K97" s="146">
        <v>0.97727648970385228</v>
      </c>
      <c r="L97" s="137" t="s">
        <v>277</v>
      </c>
      <c r="M97" s="146" t="s">
        <v>277</v>
      </c>
      <c r="N97" s="137">
        <v>0.9889918887601391</v>
      </c>
      <c r="O97" s="138">
        <v>0.98275079437131185</v>
      </c>
      <c r="P97" s="137">
        <v>0.93678945017249982</v>
      </c>
      <c r="Q97" s="138">
        <v>0.94315115542333328</v>
      </c>
    </row>
    <row r="98" spans="1:17" ht="20.149999999999999" customHeight="1" x14ac:dyDescent="0.35">
      <c r="A98" s="148"/>
      <c r="C98" s="136" t="s">
        <v>362</v>
      </c>
      <c r="D98" s="143">
        <v>0.74662211245096599</v>
      </c>
      <c r="E98" s="146">
        <v>0.78474743124346302</v>
      </c>
      <c r="F98" s="137">
        <v>1</v>
      </c>
      <c r="G98" s="138">
        <v>0.99695345454545459</v>
      </c>
      <c r="H98" s="143">
        <v>0.96608767955863772</v>
      </c>
      <c r="I98" s="146">
        <v>0.98542648803639799</v>
      </c>
      <c r="J98" s="137">
        <v>0.979617048579285</v>
      </c>
      <c r="K98" s="146">
        <v>0.99594641214351443</v>
      </c>
      <c r="L98" s="137" t="s">
        <v>277</v>
      </c>
      <c r="M98" s="146" t="s">
        <v>277</v>
      </c>
      <c r="N98" s="137">
        <v>0.98417599382477805</v>
      </c>
      <c r="O98" s="138">
        <v>0.99411572409284077</v>
      </c>
      <c r="P98" s="137">
        <v>0.93246241103583327</v>
      </c>
      <c r="Q98" s="138">
        <v>0.93872568766583309</v>
      </c>
    </row>
    <row r="99" spans="1:17" ht="20.149999999999999" customHeight="1" x14ac:dyDescent="0.35">
      <c r="A99" s="148"/>
      <c r="C99" s="136" t="s">
        <v>363</v>
      </c>
      <c r="D99" s="143">
        <v>0.94871621621621605</v>
      </c>
      <c r="E99" s="146">
        <v>0.99417546414270097</v>
      </c>
      <c r="F99" s="137">
        <v>0.996</v>
      </c>
      <c r="G99" s="138">
        <v>0.99091281818181831</v>
      </c>
      <c r="H99" s="143" t="s">
        <v>277</v>
      </c>
      <c r="I99" s="146" t="s">
        <v>277</v>
      </c>
      <c r="J99" s="137" t="s">
        <v>277</v>
      </c>
      <c r="K99" s="146" t="s">
        <v>277</v>
      </c>
      <c r="L99" s="137" t="s">
        <v>277</v>
      </c>
      <c r="M99" s="146" t="s">
        <v>277</v>
      </c>
      <c r="N99" s="137">
        <v>0.97993492407809113</v>
      </c>
      <c r="O99" s="138">
        <v>0.98660049627791568</v>
      </c>
      <c r="P99" s="137">
        <v>0.97826992767666654</v>
      </c>
      <c r="Q99" s="138">
        <v>0.9765470722941666</v>
      </c>
    </row>
    <row r="100" spans="1:17" ht="20.149999999999999" customHeight="1" x14ac:dyDescent="0.35">
      <c r="A100" s="148"/>
      <c r="C100" s="136" t="s">
        <v>364</v>
      </c>
      <c r="D100" s="143">
        <v>0.99620774938169798</v>
      </c>
      <c r="E100" s="146">
        <v>0.997907220090687</v>
      </c>
      <c r="F100" s="137">
        <v>0</v>
      </c>
      <c r="G100" s="138">
        <v>0.99991072727272723</v>
      </c>
      <c r="H100" s="143" t="s">
        <v>277</v>
      </c>
      <c r="I100" s="146" t="s">
        <v>277</v>
      </c>
      <c r="J100" s="137" t="s">
        <v>277</v>
      </c>
      <c r="K100" s="146" t="s">
        <v>277</v>
      </c>
      <c r="L100" s="137" t="s">
        <v>277</v>
      </c>
      <c r="M100" s="146" t="s">
        <v>277</v>
      </c>
      <c r="N100" s="137">
        <v>0.98464092984640927</v>
      </c>
      <c r="O100" s="138">
        <v>0.98527298850574707</v>
      </c>
      <c r="P100" s="137">
        <v>0.94464162139583341</v>
      </c>
      <c r="Q100" s="138">
        <v>0.93732021119000009</v>
      </c>
    </row>
    <row r="101" spans="1:17" ht="20.149999999999999" customHeight="1" x14ac:dyDescent="0.35">
      <c r="A101" s="148"/>
      <c r="C101" s="136" t="s">
        <v>365</v>
      </c>
      <c r="D101" s="143">
        <v>0.99044955044954996</v>
      </c>
      <c r="E101" s="146">
        <v>0.97564137411922103</v>
      </c>
      <c r="F101" s="137">
        <v>0.99519999999999997</v>
      </c>
      <c r="G101" s="138">
        <v>0.99471836363636357</v>
      </c>
      <c r="H101" s="143" t="s">
        <v>277</v>
      </c>
      <c r="I101" s="146" t="s">
        <v>277</v>
      </c>
      <c r="J101" s="137">
        <v>0.98472904284109575</v>
      </c>
      <c r="K101" s="146">
        <v>0.9950188896612091</v>
      </c>
      <c r="L101" s="137" t="s">
        <v>277</v>
      </c>
      <c r="M101" s="146" t="s">
        <v>277</v>
      </c>
      <c r="N101" s="137">
        <v>0.99735484724242829</v>
      </c>
      <c r="O101" s="138">
        <v>0.99750325662179762</v>
      </c>
      <c r="P101" s="137">
        <v>0.93988712902083327</v>
      </c>
      <c r="Q101" s="138">
        <v>0.94107553471499994</v>
      </c>
    </row>
    <row r="102" spans="1:17" ht="20.149999999999999" customHeight="1" x14ac:dyDescent="0.35">
      <c r="A102" s="148"/>
      <c r="C102" s="136" t="s">
        <v>366</v>
      </c>
      <c r="D102" s="143">
        <v>0.96158596837944699</v>
      </c>
      <c r="E102" s="146">
        <v>0.96191646191646196</v>
      </c>
      <c r="F102" s="137">
        <v>0.995</v>
      </c>
      <c r="G102" s="138">
        <v>1</v>
      </c>
      <c r="H102" s="143" t="s">
        <v>277</v>
      </c>
      <c r="I102" s="146" t="s">
        <v>277</v>
      </c>
      <c r="J102" s="137" t="s">
        <v>277</v>
      </c>
      <c r="K102" s="146" t="s">
        <v>277</v>
      </c>
      <c r="L102" s="137" t="s">
        <v>277</v>
      </c>
      <c r="M102" s="146" t="s">
        <v>277</v>
      </c>
      <c r="N102" s="137">
        <v>0.9258064516129032</v>
      </c>
      <c r="O102" s="138">
        <v>0.95238095238095233</v>
      </c>
      <c r="P102" s="137">
        <v>0.94979508197083318</v>
      </c>
      <c r="Q102" s="138">
        <v>0.96310442349000014</v>
      </c>
    </row>
    <row r="103" spans="1:17" ht="20.149999999999999" customHeight="1" x14ac:dyDescent="0.35">
      <c r="A103" s="148"/>
      <c r="C103" s="136" t="s">
        <v>367</v>
      </c>
      <c r="D103" s="143">
        <v>0.95484058532803595</v>
      </c>
      <c r="E103" s="146">
        <v>0.98662453923117399</v>
      </c>
      <c r="F103" s="137">
        <v>0.99930000000000008</v>
      </c>
      <c r="G103" s="138">
        <v>0.97324309090909089</v>
      </c>
      <c r="H103" s="143">
        <v>0.9884320321979545</v>
      </c>
      <c r="I103" s="146">
        <v>0.98753952777777809</v>
      </c>
      <c r="J103" s="137">
        <v>0.95672607514539343</v>
      </c>
      <c r="K103" s="146">
        <v>0.97681900430359947</v>
      </c>
      <c r="L103" s="137" t="s">
        <v>277</v>
      </c>
      <c r="M103" s="146" t="s">
        <v>277</v>
      </c>
      <c r="N103" s="137">
        <v>0.99490770210057289</v>
      </c>
      <c r="O103" s="138">
        <v>0.99805230940456313</v>
      </c>
      <c r="P103" s="137">
        <v>0.89592843725500004</v>
      </c>
      <c r="Q103" s="138">
        <v>0.86919035279916668</v>
      </c>
    </row>
    <row r="104" spans="1:17" ht="20.149999999999999" customHeight="1" x14ac:dyDescent="0.35">
      <c r="A104" s="148"/>
      <c r="C104" s="136" t="s">
        <v>368</v>
      </c>
      <c r="D104" s="143">
        <v>0.99650543598846197</v>
      </c>
      <c r="E104" s="146">
        <v>0.98554730235504096</v>
      </c>
      <c r="F104" s="137">
        <v>0.99829999999999997</v>
      </c>
      <c r="G104" s="138">
        <v>0.90418018181818172</v>
      </c>
      <c r="H104" s="143" t="s">
        <v>277</v>
      </c>
      <c r="I104" s="146" t="s">
        <v>277</v>
      </c>
      <c r="J104" s="137" t="s">
        <v>277</v>
      </c>
      <c r="K104" s="146" t="s">
        <v>277</v>
      </c>
      <c r="L104" s="137" t="s">
        <v>277</v>
      </c>
      <c r="M104" s="146" t="s">
        <v>277</v>
      </c>
      <c r="N104" s="137">
        <v>0.96195652173913049</v>
      </c>
      <c r="O104" s="138">
        <v>0.96057347670250892</v>
      </c>
      <c r="P104" s="137">
        <v>0.93745717711916665</v>
      </c>
      <c r="Q104" s="138">
        <v>0.94927944862583336</v>
      </c>
    </row>
    <row r="105" spans="1:17" ht="20.149999999999999" customHeight="1" x14ac:dyDescent="0.35">
      <c r="A105" s="148"/>
      <c r="C105" s="136" t="s">
        <v>369</v>
      </c>
      <c r="D105" s="143" t="s">
        <v>277</v>
      </c>
      <c r="E105" s="146" t="s">
        <v>277</v>
      </c>
      <c r="F105" s="137" t="s">
        <v>277</v>
      </c>
      <c r="G105" s="138" t="s">
        <v>277</v>
      </c>
      <c r="H105" s="143" t="s">
        <v>277</v>
      </c>
      <c r="I105" s="146" t="s">
        <v>277</v>
      </c>
      <c r="J105" s="137">
        <v>0.99619248117412007</v>
      </c>
      <c r="K105" s="146">
        <v>0.94862291571275936</v>
      </c>
      <c r="L105" s="137" t="s">
        <v>277</v>
      </c>
      <c r="M105" s="146" t="s">
        <v>277</v>
      </c>
      <c r="N105" s="137">
        <v>0.91666666666666663</v>
      </c>
      <c r="O105" s="138">
        <v>0.95890410958904104</v>
      </c>
      <c r="P105" s="137">
        <v>0.9730639730666667</v>
      </c>
      <c r="Q105" s="138">
        <v>0.9768518518541669</v>
      </c>
    </row>
    <row r="106" spans="1:17" ht="20.149999999999999" customHeight="1" x14ac:dyDescent="0.35">
      <c r="A106" s="148"/>
      <c r="C106" s="136" t="s">
        <v>370</v>
      </c>
      <c r="D106" s="143">
        <v>0.98255037454270899</v>
      </c>
      <c r="E106" s="146">
        <v>0.95834336624127103</v>
      </c>
      <c r="F106" s="137">
        <v>0.99809999999999999</v>
      </c>
      <c r="G106" s="138">
        <v>0.97144018181818204</v>
      </c>
      <c r="H106" s="143">
        <v>0.98796877811922579</v>
      </c>
      <c r="I106" s="146">
        <v>0.98541466447479342</v>
      </c>
      <c r="J106" s="137">
        <v>0.99649603252032515</v>
      </c>
      <c r="K106" s="146">
        <v>0.97567218018015833</v>
      </c>
      <c r="L106" s="137" t="s">
        <v>277</v>
      </c>
      <c r="M106" s="146" t="s">
        <v>277</v>
      </c>
      <c r="N106" s="137">
        <v>0.99498784933171325</v>
      </c>
      <c r="O106" s="138">
        <v>0.99571734475374729</v>
      </c>
      <c r="P106" s="137">
        <v>0.88878206009333327</v>
      </c>
      <c r="Q106" s="138">
        <v>0.86147905715583351</v>
      </c>
    </row>
    <row r="107" spans="1:17" ht="20.149999999999999" customHeight="1" x14ac:dyDescent="0.35">
      <c r="A107" s="148"/>
      <c r="C107" s="136" t="s">
        <v>371</v>
      </c>
      <c r="D107" s="143">
        <v>0.99364675984752204</v>
      </c>
      <c r="E107" s="146">
        <v>0.99740798341109405</v>
      </c>
      <c r="F107" s="137" t="s">
        <v>277</v>
      </c>
      <c r="G107" s="138" t="s">
        <v>277</v>
      </c>
      <c r="H107" s="143" t="s">
        <v>277</v>
      </c>
      <c r="I107" s="146" t="s">
        <v>277</v>
      </c>
      <c r="J107" s="137" t="s">
        <v>277</v>
      </c>
      <c r="K107" s="146" t="s">
        <v>277</v>
      </c>
      <c r="L107" s="137" t="s">
        <v>277</v>
      </c>
      <c r="M107" s="146" t="s">
        <v>277</v>
      </c>
      <c r="N107" s="137">
        <v>0.95005807200929149</v>
      </c>
      <c r="O107" s="138">
        <v>0.97495682210708112</v>
      </c>
      <c r="P107" s="137">
        <v>0.90456790123499997</v>
      </c>
      <c r="Q107" s="138">
        <v>0.8734569387358333</v>
      </c>
    </row>
    <row r="108" spans="1:17" ht="20.149999999999999" customHeight="1" x14ac:dyDescent="0.35">
      <c r="A108" s="148"/>
      <c r="C108" s="136" t="s">
        <v>372</v>
      </c>
      <c r="D108" s="143">
        <v>0.92929449757794103</v>
      </c>
      <c r="E108" s="146">
        <v>0.90585299455535395</v>
      </c>
      <c r="F108" s="137">
        <v>0.99900000000000011</v>
      </c>
      <c r="G108" s="138">
        <v>0.93278845454545445</v>
      </c>
      <c r="H108" s="143" t="s">
        <v>277</v>
      </c>
      <c r="I108" s="146" t="s">
        <v>277</v>
      </c>
      <c r="J108" s="137" t="s">
        <v>277</v>
      </c>
      <c r="K108" s="146" t="s">
        <v>277</v>
      </c>
      <c r="L108" s="137" t="s">
        <v>277</v>
      </c>
      <c r="M108" s="146" t="s">
        <v>277</v>
      </c>
      <c r="N108" s="137">
        <v>0.99848101265822786</v>
      </c>
      <c r="O108" s="138">
        <v>0.99953660797034294</v>
      </c>
      <c r="P108" s="137">
        <v>0.97174555931166662</v>
      </c>
      <c r="Q108" s="138">
        <v>0.96401570222999977</v>
      </c>
    </row>
    <row r="109" spans="1:17" ht="20.149999999999999" customHeight="1" x14ac:dyDescent="0.35">
      <c r="A109" s="148"/>
      <c r="C109" s="136" t="s">
        <v>373</v>
      </c>
      <c r="D109" s="143">
        <v>0.99174122505161699</v>
      </c>
      <c r="E109" s="146">
        <v>0.993076162215628</v>
      </c>
      <c r="F109" s="137">
        <v>0.9998999999999999</v>
      </c>
      <c r="G109" s="138">
        <v>0.99242345454545455</v>
      </c>
      <c r="H109" s="143" t="s">
        <v>277</v>
      </c>
      <c r="I109" s="146" t="s">
        <v>277</v>
      </c>
      <c r="J109" s="137" t="s">
        <v>277</v>
      </c>
      <c r="K109" s="146" t="s">
        <v>277</v>
      </c>
      <c r="L109" s="137" t="s">
        <v>277</v>
      </c>
      <c r="M109" s="146" t="s">
        <v>277</v>
      </c>
      <c r="N109" s="137">
        <v>0.98484848484848486</v>
      </c>
      <c r="O109" s="138">
        <v>0.97764227642276424</v>
      </c>
      <c r="P109" s="137">
        <v>0.94218475519083322</v>
      </c>
      <c r="Q109" s="138">
        <v>0.90299148185500011</v>
      </c>
    </row>
    <row r="110" spans="1:17" ht="20.149999999999999" customHeight="1" x14ac:dyDescent="0.35">
      <c r="A110" s="148"/>
      <c r="C110" s="136" t="s">
        <v>374</v>
      </c>
      <c r="D110" s="143">
        <v>0.99844438682914205</v>
      </c>
      <c r="E110" s="146">
        <v>0.99975423937085295</v>
      </c>
      <c r="F110" s="137">
        <v>0</v>
      </c>
      <c r="G110" s="138">
        <v>0.97593336363636363</v>
      </c>
      <c r="H110" s="143" t="s">
        <v>277</v>
      </c>
      <c r="I110" s="146" t="s">
        <v>277</v>
      </c>
      <c r="J110" s="137">
        <v>0.99202028133903186</v>
      </c>
      <c r="K110" s="146">
        <v>0.99503959567351141</v>
      </c>
      <c r="L110" s="137" t="s">
        <v>277</v>
      </c>
      <c r="M110" s="146" t="s">
        <v>277</v>
      </c>
      <c r="N110" s="137">
        <v>0.90259740259740262</v>
      </c>
      <c r="O110" s="138">
        <v>0.94244604316546765</v>
      </c>
      <c r="P110" s="137">
        <v>0.92125308962166674</v>
      </c>
      <c r="Q110" s="138">
        <v>0.92889804639166651</v>
      </c>
    </row>
    <row r="111" spans="1:17" ht="20.149999999999999" customHeight="1" x14ac:dyDescent="0.35">
      <c r="A111" s="148"/>
      <c r="C111" s="136" t="s">
        <v>375</v>
      </c>
      <c r="D111" s="143">
        <v>0.98166244420316096</v>
      </c>
      <c r="E111" s="146">
        <v>0.98272517880955301</v>
      </c>
      <c r="F111" s="137">
        <v>1</v>
      </c>
      <c r="G111" s="138">
        <v>1</v>
      </c>
      <c r="H111" s="143" t="s">
        <v>277</v>
      </c>
      <c r="I111" s="146" t="s">
        <v>277</v>
      </c>
      <c r="J111" s="137">
        <v>0.9852487866300369</v>
      </c>
      <c r="K111" s="146">
        <v>0.98502367279711023</v>
      </c>
      <c r="L111" s="137" t="s">
        <v>277</v>
      </c>
      <c r="M111" s="146" t="s">
        <v>277</v>
      </c>
      <c r="N111" s="137">
        <v>0.98964497041420119</v>
      </c>
      <c r="O111" s="138">
        <v>0.98651685393258426</v>
      </c>
      <c r="P111" s="137">
        <v>0.97592418664083325</v>
      </c>
      <c r="Q111" s="138">
        <v>0.98357840778416683</v>
      </c>
    </row>
    <row r="112" spans="1:17" ht="20.149999999999999" customHeight="1" x14ac:dyDescent="0.35">
      <c r="A112" s="148"/>
      <c r="C112" s="136" t="s">
        <v>376</v>
      </c>
      <c r="D112" s="143">
        <v>0.98155612556492</v>
      </c>
      <c r="E112" s="146">
        <v>0.97059669007433003</v>
      </c>
      <c r="F112" s="137">
        <v>0.98510000000000009</v>
      </c>
      <c r="G112" s="138">
        <v>0.97749918181818185</v>
      </c>
      <c r="H112" s="143" t="s">
        <v>277</v>
      </c>
      <c r="I112" s="146" t="s">
        <v>277</v>
      </c>
      <c r="J112" s="137" t="s">
        <v>277</v>
      </c>
      <c r="K112" s="146">
        <v>0.84746383957922389</v>
      </c>
      <c r="L112" s="137" t="s">
        <v>277</v>
      </c>
      <c r="M112" s="146" t="s">
        <v>277</v>
      </c>
      <c r="N112" s="137">
        <v>0.98081180811808122</v>
      </c>
      <c r="O112" s="138">
        <v>0.98292951541850215</v>
      </c>
      <c r="P112" s="137">
        <v>0.96527772895909092</v>
      </c>
      <c r="Q112" s="138">
        <v>0.96178089251666676</v>
      </c>
    </row>
    <row r="113" spans="1:17" ht="20.149999999999999" customHeight="1" x14ac:dyDescent="0.35">
      <c r="A113" s="148"/>
      <c r="C113" s="139" t="s">
        <v>377</v>
      </c>
      <c r="D113" s="144">
        <v>0.99254690310974003</v>
      </c>
      <c r="E113" s="147">
        <v>0.99261922785768397</v>
      </c>
      <c r="F113" s="140">
        <v>0.99900000000000011</v>
      </c>
      <c r="G113" s="141">
        <v>1</v>
      </c>
      <c r="H113" s="144" t="s">
        <v>277</v>
      </c>
      <c r="I113" s="147" t="s">
        <v>277</v>
      </c>
      <c r="J113" s="140" t="s">
        <v>277</v>
      </c>
      <c r="K113" s="147" t="s">
        <v>277</v>
      </c>
      <c r="L113" s="140" t="s">
        <v>277</v>
      </c>
      <c r="M113" s="147" t="s">
        <v>277</v>
      </c>
      <c r="N113" s="140">
        <v>0.98684210526315785</v>
      </c>
      <c r="O113" s="141">
        <v>0.98907103825136611</v>
      </c>
      <c r="P113" s="140">
        <v>0.93521035962833321</v>
      </c>
      <c r="Q113" s="141">
        <v>0.94598826714083317</v>
      </c>
    </row>
    <row r="114" spans="1:17" ht="20.149999999999999" customHeight="1" x14ac:dyDescent="0.35">
      <c r="A114" s="148"/>
    </row>
    <row r="115" spans="1:17" ht="20.149999999999999" customHeight="1" x14ac:dyDescent="0.35">
      <c r="A115" s="148"/>
      <c r="C115" s="132" t="s">
        <v>263</v>
      </c>
    </row>
    <row r="116" spans="1:17" ht="20.149999999999999" customHeight="1" x14ac:dyDescent="0.35">
      <c r="A116" s="148"/>
      <c r="C116" s="133" t="s">
        <v>378</v>
      </c>
      <c r="D116" s="142">
        <v>0.99837286974394102</v>
      </c>
      <c r="E116" s="145">
        <v>0.99799023830031597</v>
      </c>
      <c r="F116" s="134">
        <v>0.99930000000000008</v>
      </c>
      <c r="G116" s="135">
        <v>0.99317990909090914</v>
      </c>
      <c r="H116" s="142" t="s">
        <v>277</v>
      </c>
      <c r="I116" s="145" t="s">
        <v>277</v>
      </c>
      <c r="J116" s="134">
        <v>0.99172838121240892</v>
      </c>
      <c r="K116" s="145">
        <v>0.9930551978403539</v>
      </c>
      <c r="L116" s="134" t="s">
        <v>277</v>
      </c>
      <c r="M116" s="145" t="s">
        <v>277</v>
      </c>
      <c r="N116" s="134">
        <v>0.8867924528301887</v>
      </c>
      <c r="O116" s="135">
        <v>0.96113074204946991</v>
      </c>
      <c r="P116" s="134">
        <v>0.96377284848333333</v>
      </c>
      <c r="Q116" s="135">
        <v>0.96531023812166661</v>
      </c>
    </row>
    <row r="117" spans="1:17" ht="20.149999999999999" customHeight="1" x14ac:dyDescent="0.35">
      <c r="A117" s="148"/>
      <c r="C117" s="136" t="s">
        <v>379</v>
      </c>
      <c r="D117" s="143" t="s">
        <v>277</v>
      </c>
      <c r="E117" s="146" t="s">
        <v>277</v>
      </c>
      <c r="F117" s="137">
        <v>0.88306078767123286</v>
      </c>
      <c r="G117" s="138">
        <v>0.98200333793738492</v>
      </c>
      <c r="H117" s="143" t="s">
        <v>277</v>
      </c>
      <c r="I117" s="146" t="s">
        <v>277</v>
      </c>
      <c r="J117" s="137" t="s">
        <v>277</v>
      </c>
      <c r="K117" s="146" t="s">
        <v>277</v>
      </c>
      <c r="L117" s="137" t="s">
        <v>277</v>
      </c>
      <c r="M117" s="146" t="s">
        <v>277</v>
      </c>
      <c r="N117" s="137">
        <v>1</v>
      </c>
      <c r="O117" s="138" t="s">
        <v>277</v>
      </c>
      <c r="P117" s="137">
        <v>0.97832128960499998</v>
      </c>
      <c r="Q117" s="138">
        <v>0.9829052678550001</v>
      </c>
    </row>
    <row r="118" spans="1:17" ht="20.149999999999999" customHeight="1" x14ac:dyDescent="0.35">
      <c r="A118" s="148"/>
      <c r="C118" s="136" t="s">
        <v>380</v>
      </c>
      <c r="D118" s="143" t="s">
        <v>277</v>
      </c>
      <c r="E118" s="146" t="s">
        <v>277</v>
      </c>
      <c r="F118" s="137">
        <v>0.91712959789045867</v>
      </c>
      <c r="G118" s="138">
        <v>0.98817782134177101</v>
      </c>
      <c r="H118" s="143">
        <v>0.99780536529680364</v>
      </c>
      <c r="I118" s="146">
        <v>0.99026541095890408</v>
      </c>
      <c r="J118" s="137">
        <v>0.98568635844748853</v>
      </c>
      <c r="K118" s="146">
        <v>0.99738660337552743</v>
      </c>
      <c r="L118" s="137" t="s">
        <v>277</v>
      </c>
      <c r="M118" s="146" t="s">
        <v>277</v>
      </c>
      <c r="N118" s="137">
        <v>0.8928571428571429</v>
      </c>
      <c r="O118" s="138">
        <v>0.75</v>
      </c>
      <c r="P118" s="137">
        <v>0.96219073324299997</v>
      </c>
      <c r="Q118" s="138">
        <v>0.95788625374199998</v>
      </c>
    </row>
    <row r="119" spans="1:17" ht="20.149999999999999" customHeight="1" x14ac:dyDescent="0.35">
      <c r="A119" s="148"/>
      <c r="C119" s="136" t="s">
        <v>381</v>
      </c>
      <c r="D119" s="143" t="s">
        <v>277</v>
      </c>
      <c r="E119" s="146" t="s">
        <v>277</v>
      </c>
      <c r="F119" s="137">
        <v>0.99941515818656235</v>
      </c>
      <c r="G119" s="138">
        <v>1</v>
      </c>
      <c r="H119" s="143" t="s">
        <v>277</v>
      </c>
      <c r="I119" s="146" t="s">
        <v>277</v>
      </c>
      <c r="J119" s="137" t="s">
        <v>277</v>
      </c>
      <c r="K119" s="146" t="s">
        <v>277</v>
      </c>
      <c r="L119" s="137" t="s">
        <v>277</v>
      </c>
      <c r="M119" s="146" t="s">
        <v>277</v>
      </c>
      <c r="N119" s="137" t="s">
        <v>277</v>
      </c>
      <c r="O119" s="138" t="s">
        <v>277</v>
      </c>
      <c r="P119" s="137">
        <v>0.94612174766799995</v>
      </c>
      <c r="Q119" s="138">
        <v>0.95209619341600005</v>
      </c>
    </row>
    <row r="120" spans="1:17" ht="20.149999999999999" customHeight="1" x14ac:dyDescent="0.35">
      <c r="A120" s="148"/>
      <c r="C120" s="136" t="s">
        <v>382</v>
      </c>
      <c r="D120" s="143">
        <v>0.99550780345482304</v>
      </c>
      <c r="E120" s="146">
        <v>0.99694746688986302</v>
      </c>
      <c r="F120" s="137">
        <v>1</v>
      </c>
      <c r="G120" s="138">
        <v>0.99910290909090904</v>
      </c>
      <c r="H120" s="143" t="s">
        <v>277</v>
      </c>
      <c r="I120" s="146" t="s">
        <v>277</v>
      </c>
      <c r="J120" s="137" t="s">
        <v>277</v>
      </c>
      <c r="K120" s="146" t="s">
        <v>277</v>
      </c>
      <c r="L120" s="137" t="s">
        <v>277</v>
      </c>
      <c r="M120" s="146" t="s">
        <v>277</v>
      </c>
      <c r="N120" s="137">
        <v>0.98593634344929681</v>
      </c>
      <c r="O120" s="138">
        <v>0.99355216881594377</v>
      </c>
      <c r="P120" s="137">
        <v>0.92680358071250002</v>
      </c>
      <c r="Q120" s="138">
        <v>0.93897317014272719</v>
      </c>
    </row>
    <row r="121" spans="1:17" ht="20.149999999999999" customHeight="1" x14ac:dyDescent="0.35">
      <c r="A121" s="148"/>
      <c r="C121" s="136" t="s">
        <v>383</v>
      </c>
      <c r="D121" s="143">
        <v>0.99953452288595801</v>
      </c>
      <c r="E121" s="146">
        <v>0.99975249566867397</v>
      </c>
      <c r="F121" s="137">
        <v>0.9948999999999999</v>
      </c>
      <c r="G121" s="138">
        <v>0.99919118181818189</v>
      </c>
      <c r="H121" s="143" t="s">
        <v>277</v>
      </c>
      <c r="I121" s="146" t="s">
        <v>277</v>
      </c>
      <c r="J121" s="137">
        <v>0.97157444648692826</v>
      </c>
      <c r="K121" s="146">
        <v>0.93575844529618657</v>
      </c>
      <c r="L121" s="137" t="s">
        <v>277</v>
      </c>
      <c r="M121" s="146" t="s">
        <v>277</v>
      </c>
      <c r="N121" s="137">
        <v>0.81944444444444442</v>
      </c>
      <c r="O121" s="138">
        <v>0.90265486725663713</v>
      </c>
      <c r="P121" s="137">
        <v>0.88867519856083332</v>
      </c>
      <c r="Q121" s="138">
        <v>0.86226154332333338</v>
      </c>
    </row>
    <row r="122" spans="1:17" ht="20.149999999999999" customHeight="1" x14ac:dyDescent="0.35">
      <c r="A122" s="148"/>
      <c r="C122" s="136" t="s">
        <v>384</v>
      </c>
      <c r="D122" s="143">
        <v>0.996940407482094</v>
      </c>
      <c r="E122" s="146">
        <v>0.99709694142042504</v>
      </c>
      <c r="F122" s="137">
        <v>0.99900000000000011</v>
      </c>
      <c r="G122" s="138">
        <v>0.9796388181818183</v>
      </c>
      <c r="H122" s="143" t="s">
        <v>277</v>
      </c>
      <c r="I122" s="146" t="s">
        <v>277</v>
      </c>
      <c r="J122" s="137">
        <v>0.98846517539792977</v>
      </c>
      <c r="K122" s="146">
        <v>0.99970517113095225</v>
      </c>
      <c r="L122" s="137" t="s">
        <v>277</v>
      </c>
      <c r="M122" s="146" t="s">
        <v>277</v>
      </c>
      <c r="N122" s="137">
        <v>0.99103808812546679</v>
      </c>
      <c r="O122" s="138">
        <v>0.99548095545513238</v>
      </c>
      <c r="P122" s="137">
        <v>0.9346203457258333</v>
      </c>
      <c r="Q122" s="138">
        <v>0.94509531401749991</v>
      </c>
    </row>
    <row r="123" spans="1:17" ht="20.149999999999999" customHeight="1" x14ac:dyDescent="0.35">
      <c r="A123" s="148"/>
      <c r="C123" s="136" t="s">
        <v>385</v>
      </c>
      <c r="D123" s="143">
        <v>0.99155405405405395</v>
      </c>
      <c r="E123" s="146">
        <v>0.99737473747374705</v>
      </c>
      <c r="F123" s="137" t="s">
        <v>277</v>
      </c>
      <c r="G123" s="138" t="s">
        <v>277</v>
      </c>
      <c r="H123" s="143" t="s">
        <v>277</v>
      </c>
      <c r="I123" s="146" t="s">
        <v>277</v>
      </c>
      <c r="J123" s="137" t="s">
        <v>277</v>
      </c>
      <c r="K123" s="146">
        <v>0.99105254120879127</v>
      </c>
      <c r="L123" s="137" t="s">
        <v>277</v>
      </c>
      <c r="M123" s="146" t="s">
        <v>277</v>
      </c>
      <c r="N123" s="137">
        <v>0.25</v>
      </c>
      <c r="O123" s="138">
        <v>0.95238095238095233</v>
      </c>
      <c r="P123" s="137">
        <v>0.96080542038833339</v>
      </c>
      <c r="Q123" s="138">
        <v>0.95280450919750015</v>
      </c>
    </row>
    <row r="124" spans="1:17" ht="20.149999999999999" customHeight="1" x14ac:dyDescent="0.35">
      <c r="A124" s="148"/>
      <c r="C124" s="136" t="s">
        <v>386</v>
      </c>
      <c r="D124" s="143">
        <v>0.93028322440087097</v>
      </c>
      <c r="E124" s="146">
        <v>0.90935672514619903</v>
      </c>
      <c r="F124" s="137">
        <v>0.99430000000000007</v>
      </c>
      <c r="G124" s="138">
        <v>0.99249018181818183</v>
      </c>
      <c r="H124" s="143" t="s">
        <v>277</v>
      </c>
      <c r="I124" s="146" t="s">
        <v>277</v>
      </c>
      <c r="J124" s="137" t="s">
        <v>277</v>
      </c>
      <c r="K124" s="146" t="s">
        <v>277</v>
      </c>
      <c r="L124" s="137" t="s">
        <v>277</v>
      </c>
      <c r="M124" s="146" t="s">
        <v>277</v>
      </c>
      <c r="N124" s="137">
        <v>0.97938144329896903</v>
      </c>
      <c r="O124" s="138">
        <v>0.99014778325123154</v>
      </c>
      <c r="P124" s="137">
        <v>0.94679164458999987</v>
      </c>
      <c r="Q124" s="138">
        <v>0.92175815521833326</v>
      </c>
    </row>
    <row r="125" spans="1:17" ht="20.149999999999999" customHeight="1" x14ac:dyDescent="0.35">
      <c r="A125" s="148"/>
      <c r="C125" s="136" t="s">
        <v>387</v>
      </c>
      <c r="D125" s="143" t="s">
        <v>277</v>
      </c>
      <c r="E125" s="146" t="s">
        <v>277</v>
      </c>
      <c r="F125" s="137">
        <v>1</v>
      </c>
      <c r="G125" s="138">
        <v>1</v>
      </c>
      <c r="H125" s="143" t="s">
        <v>277</v>
      </c>
      <c r="I125" s="146" t="s">
        <v>277</v>
      </c>
      <c r="J125" s="137" t="s">
        <v>277</v>
      </c>
      <c r="K125" s="146">
        <v>0.9812635467151315</v>
      </c>
      <c r="L125" s="137" t="s">
        <v>277</v>
      </c>
      <c r="M125" s="146" t="s">
        <v>277</v>
      </c>
      <c r="N125" s="137">
        <v>0.87553648068669532</v>
      </c>
      <c r="O125" s="138">
        <v>0.90649350649350646</v>
      </c>
      <c r="P125" s="137" t="s">
        <v>277</v>
      </c>
      <c r="Q125" s="138" t="s">
        <v>277</v>
      </c>
    </row>
    <row r="126" spans="1:17" ht="20.149999999999999" customHeight="1" x14ac:dyDescent="0.35">
      <c r="A126" s="148"/>
      <c r="C126" s="136" t="s">
        <v>388</v>
      </c>
      <c r="D126" s="143" t="s">
        <v>277</v>
      </c>
      <c r="E126" s="146" t="s">
        <v>277</v>
      </c>
      <c r="F126" s="137">
        <v>0</v>
      </c>
      <c r="G126" s="138">
        <v>0.99793527272727289</v>
      </c>
      <c r="H126" s="143" t="s">
        <v>277</v>
      </c>
      <c r="I126" s="146" t="s">
        <v>277</v>
      </c>
      <c r="J126" s="137" t="s">
        <v>277</v>
      </c>
      <c r="K126" s="146" t="s">
        <v>277</v>
      </c>
      <c r="L126" s="137" t="s">
        <v>277</v>
      </c>
      <c r="M126" s="146" t="s">
        <v>277</v>
      </c>
      <c r="N126" s="137" t="s">
        <v>277</v>
      </c>
      <c r="O126" s="138" t="s">
        <v>277</v>
      </c>
      <c r="P126" s="137" t="s">
        <v>277</v>
      </c>
      <c r="Q126" s="138" t="s">
        <v>277</v>
      </c>
    </row>
    <row r="127" spans="1:17" ht="20.149999999999999" customHeight="1" x14ac:dyDescent="0.35">
      <c r="A127" s="148"/>
      <c r="C127" s="136" t="s">
        <v>389</v>
      </c>
      <c r="D127" s="143">
        <v>0.99580289134152</v>
      </c>
      <c r="E127" s="146">
        <v>0.99616730544909204</v>
      </c>
      <c r="F127" s="137">
        <v>0</v>
      </c>
      <c r="G127" s="138">
        <v>1</v>
      </c>
      <c r="H127" s="143" t="s">
        <v>277</v>
      </c>
      <c r="I127" s="146" t="s">
        <v>277</v>
      </c>
      <c r="J127" s="137">
        <v>0.96281180959693924</v>
      </c>
      <c r="K127" s="146">
        <v>0.99499548289609097</v>
      </c>
      <c r="L127" s="137" t="s">
        <v>277</v>
      </c>
      <c r="M127" s="146" t="s">
        <v>277</v>
      </c>
      <c r="N127" s="137">
        <v>0.96787148594377514</v>
      </c>
      <c r="O127" s="138">
        <v>0.97318007662835249</v>
      </c>
      <c r="P127" s="137">
        <v>0.91463414634999995</v>
      </c>
      <c r="Q127" s="138">
        <v>0.87308525775909085</v>
      </c>
    </row>
    <row r="128" spans="1:17" ht="20.149999999999999" customHeight="1" x14ac:dyDescent="0.35">
      <c r="A128" s="148"/>
      <c r="C128" s="136" t="s">
        <v>390</v>
      </c>
      <c r="D128" s="143" t="s">
        <v>277</v>
      </c>
      <c r="E128" s="146" t="s">
        <v>277</v>
      </c>
      <c r="F128" s="137">
        <v>1</v>
      </c>
      <c r="G128" s="138">
        <v>1</v>
      </c>
      <c r="H128" s="143" t="s">
        <v>277</v>
      </c>
      <c r="I128" s="146" t="s">
        <v>277</v>
      </c>
      <c r="J128" s="137" t="s">
        <v>277</v>
      </c>
      <c r="K128" s="146" t="s">
        <v>277</v>
      </c>
      <c r="L128" s="137" t="s">
        <v>277</v>
      </c>
      <c r="M128" s="146" t="s">
        <v>277</v>
      </c>
      <c r="N128" s="137" t="s">
        <v>277</v>
      </c>
      <c r="O128" s="138" t="s">
        <v>277</v>
      </c>
      <c r="P128" s="137">
        <v>0.98565573770499992</v>
      </c>
      <c r="Q128" s="138">
        <v>1</v>
      </c>
    </row>
    <row r="129" spans="1:17" ht="20.149999999999999" customHeight="1" x14ac:dyDescent="0.35">
      <c r="A129" s="148"/>
      <c r="C129" s="136" t="s">
        <v>391</v>
      </c>
      <c r="D129" s="143" t="s">
        <v>277</v>
      </c>
      <c r="E129" s="146" t="s">
        <v>277</v>
      </c>
      <c r="F129" s="137">
        <v>1</v>
      </c>
      <c r="G129" s="138">
        <v>1</v>
      </c>
      <c r="H129" s="143" t="s">
        <v>277</v>
      </c>
      <c r="I129" s="146" t="s">
        <v>277</v>
      </c>
      <c r="J129" s="137" t="s">
        <v>277</v>
      </c>
      <c r="K129" s="146" t="s">
        <v>277</v>
      </c>
      <c r="L129" s="137" t="s">
        <v>277</v>
      </c>
      <c r="M129" s="146" t="s">
        <v>277</v>
      </c>
      <c r="N129" s="137" t="s">
        <v>277</v>
      </c>
      <c r="O129" s="138" t="s">
        <v>277</v>
      </c>
      <c r="P129" s="137">
        <v>0.98061509785599998</v>
      </c>
      <c r="Q129" s="138">
        <v>0.95336267100399996</v>
      </c>
    </row>
    <row r="130" spans="1:17" ht="20.149999999999999" customHeight="1" x14ac:dyDescent="0.35">
      <c r="A130" s="148"/>
      <c r="C130" s="136" t="s">
        <v>392</v>
      </c>
      <c r="D130" s="143">
        <v>0.99738732854343604</v>
      </c>
      <c r="E130" s="146">
        <v>0.98989898989898994</v>
      </c>
      <c r="F130" s="137">
        <v>0.99549999999999994</v>
      </c>
      <c r="G130" s="138">
        <v>0.99114118181818178</v>
      </c>
      <c r="H130" s="143" t="s">
        <v>277</v>
      </c>
      <c r="I130" s="146" t="s">
        <v>277</v>
      </c>
      <c r="J130" s="137" t="s">
        <v>277</v>
      </c>
      <c r="K130" s="146" t="s">
        <v>277</v>
      </c>
      <c r="L130" s="137" t="s">
        <v>277</v>
      </c>
      <c r="M130" s="146" t="s">
        <v>277</v>
      </c>
      <c r="N130" s="137" t="s">
        <v>277</v>
      </c>
      <c r="O130" s="138" t="s">
        <v>277</v>
      </c>
      <c r="P130" s="137">
        <v>0.98715914049916664</v>
      </c>
      <c r="Q130" s="138">
        <v>0.98126157590916663</v>
      </c>
    </row>
    <row r="131" spans="1:17" ht="20.149999999999999" customHeight="1" x14ac:dyDescent="0.35">
      <c r="A131" s="148"/>
      <c r="C131" s="136" t="s">
        <v>393</v>
      </c>
      <c r="D131" s="143">
        <v>0.96403747355696601</v>
      </c>
      <c r="E131" s="146">
        <v>0.95324060372891395</v>
      </c>
      <c r="F131" s="137">
        <v>0.99980000000000002</v>
      </c>
      <c r="G131" s="138">
        <v>0.906559909090909</v>
      </c>
      <c r="H131" s="143" t="s">
        <v>277</v>
      </c>
      <c r="I131" s="146" t="s">
        <v>277</v>
      </c>
      <c r="J131" s="137" t="s">
        <v>277</v>
      </c>
      <c r="K131" s="146" t="s">
        <v>277</v>
      </c>
      <c r="L131" s="137" t="s">
        <v>277</v>
      </c>
      <c r="M131" s="146" t="s">
        <v>277</v>
      </c>
      <c r="N131" s="137">
        <v>0.95377128953771284</v>
      </c>
      <c r="O131" s="138">
        <v>0.96739130434782605</v>
      </c>
      <c r="P131" s="137">
        <v>0.97829905467</v>
      </c>
      <c r="Q131" s="138">
        <v>0.9835465357858334</v>
      </c>
    </row>
    <row r="132" spans="1:17" ht="20.149999999999999" customHeight="1" x14ac:dyDescent="0.35">
      <c r="A132" s="148"/>
      <c r="C132" s="136" t="s">
        <v>394</v>
      </c>
      <c r="D132" s="143" t="s">
        <v>277</v>
      </c>
      <c r="E132" s="146" t="s">
        <v>277</v>
      </c>
      <c r="F132" s="137" t="s">
        <v>277</v>
      </c>
      <c r="G132" s="138" t="s">
        <v>277</v>
      </c>
      <c r="H132" s="143" t="s">
        <v>277</v>
      </c>
      <c r="I132" s="146" t="s">
        <v>277</v>
      </c>
      <c r="J132" s="137">
        <v>0.99084489401591702</v>
      </c>
      <c r="K132" s="146">
        <v>0.96269307081807076</v>
      </c>
      <c r="L132" s="137" t="s">
        <v>277</v>
      </c>
      <c r="M132" s="146" t="s">
        <v>277</v>
      </c>
      <c r="N132" s="137">
        <v>0.95238095238095233</v>
      </c>
      <c r="O132" s="138">
        <v>0.94927536231884058</v>
      </c>
      <c r="P132" s="137" t="s">
        <v>277</v>
      </c>
      <c r="Q132" s="138" t="s">
        <v>277</v>
      </c>
    </row>
    <row r="133" spans="1:17" ht="20.149999999999999" customHeight="1" x14ac:dyDescent="0.35">
      <c r="A133" s="148"/>
      <c r="C133" s="136" t="s">
        <v>395</v>
      </c>
      <c r="D133" s="143">
        <v>0.995409653637502</v>
      </c>
      <c r="E133" s="146">
        <v>0.99348272923246606</v>
      </c>
      <c r="F133" s="137">
        <v>0</v>
      </c>
      <c r="G133" s="138">
        <v>0.99834527272727269</v>
      </c>
      <c r="H133" s="143" t="s">
        <v>277</v>
      </c>
      <c r="I133" s="146" t="s">
        <v>277</v>
      </c>
      <c r="J133" s="137">
        <v>0.99846602313223898</v>
      </c>
      <c r="K133" s="146">
        <v>0.99953043917887652</v>
      </c>
      <c r="L133" s="137" t="s">
        <v>277</v>
      </c>
      <c r="M133" s="146" t="s">
        <v>277</v>
      </c>
      <c r="N133" s="137">
        <v>0.96733668341708545</v>
      </c>
      <c r="O133" s="138">
        <v>0.97815126050420165</v>
      </c>
      <c r="P133" s="137">
        <v>0.92358461552583326</v>
      </c>
      <c r="Q133" s="138">
        <v>0.95505363932749998</v>
      </c>
    </row>
    <row r="134" spans="1:17" ht="20.149999999999999" customHeight="1" x14ac:dyDescent="0.35">
      <c r="A134" s="148"/>
      <c r="C134" s="136" t="s">
        <v>396</v>
      </c>
      <c r="D134" s="143" t="s">
        <v>277</v>
      </c>
      <c r="E134" s="146" t="s">
        <v>277</v>
      </c>
      <c r="F134" s="137">
        <v>0</v>
      </c>
      <c r="G134" s="138">
        <v>0.96607990909090913</v>
      </c>
      <c r="H134" s="143" t="s">
        <v>277</v>
      </c>
      <c r="I134" s="146" t="s">
        <v>277</v>
      </c>
      <c r="J134" s="137">
        <v>0.99194856115107921</v>
      </c>
      <c r="K134" s="146">
        <v>0.98927430013982942</v>
      </c>
      <c r="L134" s="137" t="s">
        <v>277</v>
      </c>
      <c r="M134" s="146" t="s">
        <v>277</v>
      </c>
      <c r="N134" s="137" t="s">
        <v>277</v>
      </c>
      <c r="O134" s="138" t="s">
        <v>277</v>
      </c>
      <c r="P134" s="137" t="s">
        <v>277</v>
      </c>
      <c r="Q134" s="138" t="s">
        <v>277</v>
      </c>
    </row>
    <row r="135" spans="1:17" ht="20.149999999999999" customHeight="1" x14ac:dyDescent="0.35">
      <c r="A135" s="148"/>
      <c r="C135" s="136" t="s">
        <v>397</v>
      </c>
      <c r="D135" s="143" t="s">
        <v>277</v>
      </c>
      <c r="E135" s="146">
        <v>0.97509081473793502</v>
      </c>
      <c r="F135" s="137">
        <v>0.99959999999999993</v>
      </c>
      <c r="G135" s="138">
        <v>0.9927335454545454</v>
      </c>
      <c r="H135" s="143" t="s">
        <v>277</v>
      </c>
      <c r="I135" s="146" t="s">
        <v>277</v>
      </c>
      <c r="J135" s="137">
        <v>0.9781652872582477</v>
      </c>
      <c r="K135" s="146">
        <v>0.96962473290598317</v>
      </c>
      <c r="L135" s="137" t="s">
        <v>277</v>
      </c>
      <c r="M135" s="146" t="s">
        <v>277</v>
      </c>
      <c r="N135" s="137">
        <v>0.96703296703296704</v>
      </c>
      <c r="O135" s="138">
        <v>0.94054054054054059</v>
      </c>
      <c r="P135" s="137">
        <v>0.864891774896</v>
      </c>
      <c r="Q135" s="138">
        <v>0.9291914682550001</v>
      </c>
    </row>
    <row r="136" spans="1:17" ht="20.149999999999999" customHeight="1" x14ac:dyDescent="0.35">
      <c r="A136" s="148"/>
      <c r="C136" s="136" t="s">
        <v>398</v>
      </c>
      <c r="D136" s="143" t="s">
        <v>277</v>
      </c>
      <c r="E136" s="146" t="s">
        <v>277</v>
      </c>
      <c r="F136" s="137">
        <v>0.99203588755707761</v>
      </c>
      <c r="G136" s="138">
        <v>0.98179330764840178</v>
      </c>
      <c r="H136" s="143" t="s">
        <v>277</v>
      </c>
      <c r="I136" s="146" t="s">
        <v>277</v>
      </c>
      <c r="J136" s="137" t="s">
        <v>277</v>
      </c>
      <c r="K136" s="146" t="s">
        <v>277</v>
      </c>
      <c r="L136" s="137" t="s">
        <v>277</v>
      </c>
      <c r="M136" s="146" t="s">
        <v>277</v>
      </c>
      <c r="N136" s="137" t="s">
        <v>277</v>
      </c>
      <c r="O136" s="138" t="s">
        <v>277</v>
      </c>
      <c r="P136" s="137">
        <v>0.92933517831299994</v>
      </c>
      <c r="Q136" s="138">
        <v>0.93972473949500002</v>
      </c>
    </row>
    <row r="137" spans="1:17" ht="20.149999999999999" customHeight="1" x14ac:dyDescent="0.35">
      <c r="A137" s="148"/>
      <c r="C137" s="136" t="s">
        <v>399</v>
      </c>
      <c r="D137" s="143">
        <v>0.99594674807089001</v>
      </c>
      <c r="E137" s="146">
        <v>0.87877449064555002</v>
      </c>
      <c r="F137" s="137">
        <v>0</v>
      </c>
      <c r="G137" s="138">
        <v>0.98972745454545441</v>
      </c>
      <c r="H137" s="143" t="s">
        <v>277</v>
      </c>
      <c r="I137" s="146" t="s">
        <v>277</v>
      </c>
      <c r="J137" s="137">
        <v>0.99177387134805606</v>
      </c>
      <c r="K137" s="146">
        <v>0.99638976455896722</v>
      </c>
      <c r="L137" s="137" t="s">
        <v>277</v>
      </c>
      <c r="M137" s="146" t="s">
        <v>277</v>
      </c>
      <c r="N137" s="137">
        <v>0.9391025641025641</v>
      </c>
      <c r="O137" s="138">
        <v>0.9624217118997912</v>
      </c>
      <c r="P137" s="137">
        <v>0.93126387385416665</v>
      </c>
      <c r="Q137" s="138">
        <v>0.80384996638749995</v>
      </c>
    </row>
    <row r="138" spans="1:17" ht="20.149999999999999" customHeight="1" x14ac:dyDescent="0.35">
      <c r="A138" s="148"/>
      <c r="C138" s="136" t="s">
        <v>400</v>
      </c>
      <c r="D138" s="143" t="s">
        <v>277</v>
      </c>
      <c r="E138" s="146" t="s">
        <v>277</v>
      </c>
      <c r="F138" s="137">
        <v>0</v>
      </c>
      <c r="G138" s="138">
        <v>1</v>
      </c>
      <c r="H138" s="143" t="s">
        <v>277</v>
      </c>
      <c r="I138" s="146" t="s">
        <v>277</v>
      </c>
      <c r="J138" s="137" t="s">
        <v>277</v>
      </c>
      <c r="K138" s="146" t="s">
        <v>277</v>
      </c>
      <c r="L138" s="137" t="s">
        <v>277</v>
      </c>
      <c r="M138" s="146" t="s">
        <v>277</v>
      </c>
      <c r="N138" s="137" t="s">
        <v>277</v>
      </c>
      <c r="O138" s="138" t="s">
        <v>277</v>
      </c>
      <c r="P138" s="137" t="s">
        <v>277</v>
      </c>
      <c r="Q138" s="138" t="s">
        <v>277</v>
      </c>
    </row>
    <row r="139" spans="1:17" ht="20.149999999999999" customHeight="1" x14ac:dyDescent="0.35">
      <c r="A139" s="148"/>
      <c r="C139" s="136" t="s">
        <v>401</v>
      </c>
      <c r="D139" s="143">
        <v>1</v>
      </c>
      <c r="E139" s="146">
        <v>0.99975571027238297</v>
      </c>
      <c r="F139" s="137" t="s">
        <v>277</v>
      </c>
      <c r="G139" s="138" t="s">
        <v>277</v>
      </c>
      <c r="H139" s="143" t="s">
        <v>277</v>
      </c>
      <c r="I139" s="146" t="s">
        <v>277</v>
      </c>
      <c r="J139" s="137" t="s">
        <v>277</v>
      </c>
      <c r="K139" s="146" t="s">
        <v>277</v>
      </c>
      <c r="L139" s="137" t="s">
        <v>277</v>
      </c>
      <c r="M139" s="146" t="s">
        <v>277</v>
      </c>
      <c r="N139" s="137">
        <v>0.97206703910614523</v>
      </c>
      <c r="O139" s="138">
        <v>0.97563805104408352</v>
      </c>
      <c r="P139" s="137">
        <v>0.95920138889166662</v>
      </c>
      <c r="Q139" s="138">
        <v>0.94206649714166657</v>
      </c>
    </row>
    <row r="140" spans="1:17" ht="20.149999999999999" customHeight="1" x14ac:dyDescent="0.35">
      <c r="A140" s="148"/>
      <c r="C140" s="136" t="s">
        <v>402</v>
      </c>
      <c r="D140" s="143" t="s">
        <v>277</v>
      </c>
      <c r="E140" s="146" t="s">
        <v>277</v>
      </c>
      <c r="F140" s="137">
        <v>0.99890000000000001</v>
      </c>
      <c r="G140" s="138">
        <v>0.99877727272727279</v>
      </c>
      <c r="H140" s="143" t="s">
        <v>277</v>
      </c>
      <c r="I140" s="146" t="s">
        <v>277</v>
      </c>
      <c r="J140" s="137" t="s">
        <v>277</v>
      </c>
      <c r="K140" s="146" t="s">
        <v>277</v>
      </c>
      <c r="L140" s="137" t="s">
        <v>277</v>
      </c>
      <c r="M140" s="146" t="s">
        <v>277</v>
      </c>
      <c r="N140" s="137" t="s">
        <v>277</v>
      </c>
      <c r="O140" s="138">
        <v>0.92307692307692313</v>
      </c>
      <c r="P140" s="137">
        <v>0.91179968287916668</v>
      </c>
      <c r="Q140" s="138">
        <v>0.94690355940916671</v>
      </c>
    </row>
    <row r="141" spans="1:17" ht="20.149999999999999" customHeight="1" x14ac:dyDescent="0.35">
      <c r="A141" s="148"/>
      <c r="C141" s="136" t="s">
        <v>403</v>
      </c>
      <c r="D141" s="143">
        <v>0.99615863787375403</v>
      </c>
      <c r="E141" s="146">
        <v>0.99273318872017402</v>
      </c>
      <c r="F141" s="137">
        <v>0</v>
      </c>
      <c r="G141" s="138">
        <v>0.95146881818181828</v>
      </c>
      <c r="H141" s="143" t="s">
        <v>277</v>
      </c>
      <c r="I141" s="146" t="s">
        <v>277</v>
      </c>
      <c r="J141" s="137">
        <v>0.99633566404660168</v>
      </c>
      <c r="K141" s="146">
        <v>0.99301847845858016</v>
      </c>
      <c r="L141" s="137" t="s">
        <v>277</v>
      </c>
      <c r="M141" s="146" t="s">
        <v>277</v>
      </c>
      <c r="N141" s="137">
        <v>0.96694214876033058</v>
      </c>
      <c r="O141" s="138">
        <v>0.97619047619047616</v>
      </c>
      <c r="P141" s="137">
        <v>0.75</v>
      </c>
      <c r="Q141" s="138">
        <v>0.83752620545499989</v>
      </c>
    </row>
    <row r="142" spans="1:17" ht="20.149999999999999" customHeight="1" x14ac:dyDescent="0.35">
      <c r="A142" s="148"/>
      <c r="C142" s="136" t="s">
        <v>404</v>
      </c>
      <c r="D142" s="143" t="s">
        <v>277</v>
      </c>
      <c r="E142" s="146" t="s">
        <v>277</v>
      </c>
      <c r="F142" s="137">
        <v>0.97491256348130806</v>
      </c>
      <c r="G142" s="138">
        <v>0.99271586883015406</v>
      </c>
      <c r="H142" s="143" t="s">
        <v>277</v>
      </c>
      <c r="I142" s="146" t="s">
        <v>277</v>
      </c>
      <c r="J142" s="137">
        <v>0.96615981735159817</v>
      </c>
      <c r="K142" s="146">
        <v>0.96646624472573839</v>
      </c>
      <c r="L142" s="137" t="s">
        <v>277</v>
      </c>
      <c r="M142" s="146" t="s">
        <v>277</v>
      </c>
      <c r="N142" s="137">
        <v>0.7142857142857143</v>
      </c>
      <c r="O142" s="138">
        <v>0.5</v>
      </c>
      <c r="P142" s="137">
        <v>0.86161357091400004</v>
      </c>
      <c r="Q142" s="138">
        <v>0.88889147919300004</v>
      </c>
    </row>
    <row r="143" spans="1:17" ht="20.149999999999999" customHeight="1" x14ac:dyDescent="0.35">
      <c r="A143" s="148"/>
      <c r="C143" s="136" t="s">
        <v>405</v>
      </c>
      <c r="D143" s="143" t="s">
        <v>277</v>
      </c>
      <c r="E143" s="146" t="s">
        <v>277</v>
      </c>
      <c r="F143" s="137" t="s">
        <v>277</v>
      </c>
      <c r="G143" s="138" t="s">
        <v>277</v>
      </c>
      <c r="H143" s="143" t="s">
        <v>277</v>
      </c>
      <c r="I143" s="146" t="s">
        <v>277</v>
      </c>
      <c r="J143" s="137" t="s">
        <v>277</v>
      </c>
      <c r="K143" s="146" t="s">
        <v>277</v>
      </c>
      <c r="L143" s="137" t="s">
        <v>277</v>
      </c>
      <c r="M143" s="146" t="s">
        <v>277</v>
      </c>
      <c r="N143" s="137">
        <v>0.86956521739130432</v>
      </c>
      <c r="O143" s="138">
        <v>0.94690265486725667</v>
      </c>
      <c r="P143" s="137" t="s">
        <v>277</v>
      </c>
      <c r="Q143" s="138" t="s">
        <v>277</v>
      </c>
    </row>
    <row r="144" spans="1:17" ht="20.149999999999999" customHeight="1" x14ac:dyDescent="0.35">
      <c r="A144" s="148"/>
      <c r="C144" s="136" t="s">
        <v>406</v>
      </c>
      <c r="D144" s="143">
        <v>0.99914199914199897</v>
      </c>
      <c r="E144" s="146">
        <v>0.99933092466211704</v>
      </c>
      <c r="F144" s="137">
        <v>0.99280000000000002</v>
      </c>
      <c r="G144" s="138">
        <v>0.99113481818181814</v>
      </c>
      <c r="H144" s="143" t="s">
        <v>277</v>
      </c>
      <c r="I144" s="146" t="s">
        <v>277</v>
      </c>
      <c r="J144" s="137" t="s">
        <v>277</v>
      </c>
      <c r="K144" s="146" t="s">
        <v>277</v>
      </c>
      <c r="L144" s="137" t="s">
        <v>277</v>
      </c>
      <c r="M144" s="146" t="s">
        <v>277</v>
      </c>
      <c r="N144" s="137">
        <v>0.98181818181818181</v>
      </c>
      <c r="O144" s="138">
        <v>0.97482837528604116</v>
      </c>
      <c r="P144" s="137">
        <v>0.97298841205500008</v>
      </c>
      <c r="Q144" s="138">
        <v>0.9739094616366667</v>
      </c>
    </row>
    <row r="145" spans="1:17" ht="20.149999999999999" customHeight="1" x14ac:dyDescent="0.35">
      <c r="A145" s="148"/>
      <c r="C145" s="136" t="s">
        <v>407</v>
      </c>
      <c r="D145" s="143">
        <v>0.99753997539975403</v>
      </c>
      <c r="E145" s="146">
        <v>0.99931409954130401</v>
      </c>
      <c r="F145" s="137" t="s">
        <v>277</v>
      </c>
      <c r="G145" s="138" t="s">
        <v>277</v>
      </c>
      <c r="H145" s="143" t="s">
        <v>277</v>
      </c>
      <c r="I145" s="146" t="s">
        <v>277</v>
      </c>
      <c r="J145" s="137" t="s">
        <v>277</v>
      </c>
      <c r="K145" s="146" t="s">
        <v>277</v>
      </c>
      <c r="L145" s="137" t="s">
        <v>277</v>
      </c>
      <c r="M145" s="146" t="s">
        <v>277</v>
      </c>
      <c r="N145" s="137">
        <v>0.88</v>
      </c>
      <c r="O145" s="138">
        <v>0.90217391304347827</v>
      </c>
      <c r="P145" s="137">
        <v>0.88755579103166671</v>
      </c>
      <c r="Q145" s="138">
        <v>0.87272168760083335</v>
      </c>
    </row>
    <row r="146" spans="1:17" ht="20.149999999999999" customHeight="1" x14ac:dyDescent="0.35">
      <c r="A146" s="148"/>
      <c r="C146" s="136" t="s">
        <v>408</v>
      </c>
      <c r="D146" s="143" t="s">
        <v>277</v>
      </c>
      <c r="E146" s="146" t="s">
        <v>277</v>
      </c>
      <c r="F146" s="137">
        <v>0.97966978000287108</v>
      </c>
      <c r="G146" s="138">
        <v>0.99860730912476725</v>
      </c>
      <c r="H146" s="143" t="s">
        <v>277</v>
      </c>
      <c r="I146" s="146" t="s">
        <v>277</v>
      </c>
      <c r="J146" s="137">
        <v>0.99970179199648201</v>
      </c>
      <c r="K146" s="146">
        <v>0.98663502109704637</v>
      </c>
      <c r="L146" s="137" t="s">
        <v>277</v>
      </c>
      <c r="M146" s="146" t="s">
        <v>277</v>
      </c>
      <c r="N146" s="137">
        <v>0.85</v>
      </c>
      <c r="O146" s="138">
        <v>1</v>
      </c>
      <c r="P146" s="137">
        <v>0.93514388937299997</v>
      </c>
      <c r="Q146" s="138">
        <v>0.96204964721899999</v>
      </c>
    </row>
    <row r="147" spans="1:17" ht="20.149999999999999" customHeight="1" x14ac:dyDescent="0.35">
      <c r="A147" s="148"/>
      <c r="C147" s="136" t="s">
        <v>409</v>
      </c>
      <c r="D147" s="143" t="s">
        <v>277</v>
      </c>
      <c r="E147" s="146" t="s">
        <v>277</v>
      </c>
      <c r="F147" s="137">
        <v>0.98761569195644539</v>
      </c>
      <c r="G147" s="138">
        <v>0.99755109545135234</v>
      </c>
      <c r="H147" s="143">
        <v>0.99094273211567729</v>
      </c>
      <c r="I147" s="146">
        <v>0.99367104261796046</v>
      </c>
      <c r="J147" s="137">
        <v>0.99432305936073062</v>
      </c>
      <c r="K147" s="146">
        <v>0.98733069620253167</v>
      </c>
      <c r="L147" s="137" t="s">
        <v>277</v>
      </c>
      <c r="M147" s="146" t="s">
        <v>277</v>
      </c>
      <c r="N147" s="137">
        <v>0.8936170212765957</v>
      </c>
      <c r="O147" s="138">
        <v>0.94117647058823528</v>
      </c>
      <c r="P147" s="137">
        <v>0.90538156153499993</v>
      </c>
      <c r="Q147" s="138">
        <v>0.94957350171699995</v>
      </c>
    </row>
    <row r="148" spans="1:17" ht="20.149999999999999" customHeight="1" x14ac:dyDescent="0.35">
      <c r="A148" s="148"/>
      <c r="C148" s="136" t="s">
        <v>410</v>
      </c>
      <c r="D148" s="143" t="s">
        <v>277</v>
      </c>
      <c r="E148" s="146" t="s">
        <v>277</v>
      </c>
      <c r="F148" s="137">
        <v>0.98768020221787345</v>
      </c>
      <c r="G148" s="138">
        <v>0.99434232809304701</v>
      </c>
      <c r="H148" s="143" t="s">
        <v>277</v>
      </c>
      <c r="I148" s="146" t="s">
        <v>277</v>
      </c>
      <c r="J148" s="137" t="s">
        <v>277</v>
      </c>
      <c r="K148" s="146" t="s">
        <v>277</v>
      </c>
      <c r="L148" s="137" t="s">
        <v>277</v>
      </c>
      <c r="M148" s="146" t="s">
        <v>277</v>
      </c>
      <c r="N148" s="137" t="s">
        <v>277</v>
      </c>
      <c r="O148" s="138" t="s">
        <v>277</v>
      </c>
      <c r="P148" s="137">
        <v>0.94748459709900001</v>
      </c>
      <c r="Q148" s="138">
        <v>0.96692530762600004</v>
      </c>
    </row>
    <row r="149" spans="1:17" ht="20.149999999999999" customHeight="1" x14ac:dyDescent="0.35">
      <c r="A149" s="148"/>
      <c r="C149" s="136" t="s">
        <v>411</v>
      </c>
      <c r="D149" s="143" t="s">
        <v>277</v>
      </c>
      <c r="E149" s="146" t="s">
        <v>277</v>
      </c>
      <c r="F149" s="137">
        <v>0.99480000000000002</v>
      </c>
      <c r="G149" s="138">
        <v>0.98926090909090902</v>
      </c>
      <c r="H149" s="143" t="s">
        <v>277</v>
      </c>
      <c r="I149" s="146" t="s">
        <v>277</v>
      </c>
      <c r="J149" s="137">
        <v>0.97782955879937583</v>
      </c>
      <c r="K149" s="146">
        <v>0.98833418675139739</v>
      </c>
      <c r="L149" s="137" t="s">
        <v>277</v>
      </c>
      <c r="M149" s="146" t="s">
        <v>277</v>
      </c>
      <c r="N149" s="137">
        <v>0.91628959276018096</v>
      </c>
      <c r="O149" s="138">
        <v>0.95344129554655865</v>
      </c>
      <c r="P149" s="137">
        <v>0.97143144698166684</v>
      </c>
      <c r="Q149" s="138">
        <v>0.88588820302250004</v>
      </c>
    </row>
    <row r="150" spans="1:17" ht="20.149999999999999" customHeight="1" x14ac:dyDescent="0.35">
      <c r="A150" s="148"/>
      <c r="C150" s="136" t="s">
        <v>412</v>
      </c>
      <c r="D150" s="143" t="s">
        <v>277</v>
      </c>
      <c r="E150" s="146" t="s">
        <v>277</v>
      </c>
      <c r="F150" s="137">
        <v>0.97875965982955371</v>
      </c>
      <c r="G150" s="138">
        <v>0.9593360386759735</v>
      </c>
      <c r="H150" s="143" t="s">
        <v>277</v>
      </c>
      <c r="I150" s="146" t="s">
        <v>277</v>
      </c>
      <c r="J150" s="137">
        <v>0.99326055936073054</v>
      </c>
      <c r="K150" s="146">
        <v>0.98466112869198308</v>
      </c>
      <c r="L150" s="137" t="s">
        <v>277</v>
      </c>
      <c r="M150" s="146" t="s">
        <v>277</v>
      </c>
      <c r="N150" s="137">
        <v>1</v>
      </c>
      <c r="O150" s="138" t="s">
        <v>277</v>
      </c>
      <c r="P150" s="137">
        <v>0.93668975315199998</v>
      </c>
      <c r="Q150" s="138">
        <v>0.94088723776200001</v>
      </c>
    </row>
    <row r="151" spans="1:17" ht="20.149999999999999" customHeight="1" x14ac:dyDescent="0.35">
      <c r="A151" s="148"/>
      <c r="C151" s="136" t="s">
        <v>413</v>
      </c>
      <c r="D151" s="143" t="s">
        <v>277</v>
      </c>
      <c r="E151" s="146" t="s">
        <v>277</v>
      </c>
      <c r="F151" s="137">
        <v>0.99019999999999997</v>
      </c>
      <c r="G151" s="138">
        <v>1</v>
      </c>
      <c r="H151" s="143" t="s">
        <v>277</v>
      </c>
      <c r="I151" s="146" t="s">
        <v>277</v>
      </c>
      <c r="J151" s="137" t="s">
        <v>277</v>
      </c>
      <c r="K151" s="146" t="s">
        <v>277</v>
      </c>
      <c r="L151" s="137" t="s">
        <v>277</v>
      </c>
      <c r="M151" s="146" t="s">
        <v>277</v>
      </c>
      <c r="N151" s="137">
        <v>0.93846153846153846</v>
      </c>
      <c r="O151" s="138">
        <v>0.82978723404255317</v>
      </c>
      <c r="P151" s="137">
        <v>0.8715560656175001</v>
      </c>
      <c r="Q151" s="138">
        <v>0.9308597642608335</v>
      </c>
    </row>
    <row r="152" spans="1:17" ht="20.149999999999999" customHeight="1" x14ac:dyDescent="0.35">
      <c r="A152" s="148"/>
      <c r="C152" s="136" t="s">
        <v>414</v>
      </c>
      <c r="D152" s="143" t="s">
        <v>277</v>
      </c>
      <c r="E152" s="146" t="s">
        <v>277</v>
      </c>
      <c r="F152" s="137" t="s">
        <v>277</v>
      </c>
      <c r="G152" s="138" t="s">
        <v>277</v>
      </c>
      <c r="H152" s="143" t="s">
        <v>277</v>
      </c>
      <c r="I152" s="146" t="s">
        <v>277</v>
      </c>
      <c r="J152" s="137" t="s">
        <v>277</v>
      </c>
      <c r="K152" s="146" t="s">
        <v>277</v>
      </c>
      <c r="L152" s="137" t="s">
        <v>277</v>
      </c>
      <c r="M152" s="146" t="s">
        <v>277</v>
      </c>
      <c r="N152" s="137" t="s">
        <v>277</v>
      </c>
      <c r="O152" s="138" t="s">
        <v>277</v>
      </c>
      <c r="P152" s="137">
        <v>0.90200617284500018</v>
      </c>
      <c r="Q152" s="138">
        <v>0.81327417295749982</v>
      </c>
    </row>
    <row r="153" spans="1:17" ht="20.149999999999999" customHeight="1" x14ac:dyDescent="0.35">
      <c r="A153" s="148"/>
      <c r="C153" s="136" t="s">
        <v>415</v>
      </c>
      <c r="D153" s="143" t="s">
        <v>277</v>
      </c>
      <c r="E153" s="146" t="s">
        <v>277</v>
      </c>
      <c r="F153" s="137" t="s">
        <v>277</v>
      </c>
      <c r="G153" s="138" t="s">
        <v>277</v>
      </c>
      <c r="H153" s="143" t="s">
        <v>277</v>
      </c>
      <c r="I153" s="146" t="s">
        <v>277</v>
      </c>
      <c r="J153" s="137" t="s">
        <v>277</v>
      </c>
      <c r="K153" s="146" t="s">
        <v>277</v>
      </c>
      <c r="L153" s="137" t="s">
        <v>277</v>
      </c>
      <c r="M153" s="146" t="s">
        <v>277</v>
      </c>
      <c r="N153" s="137" t="s">
        <v>277</v>
      </c>
      <c r="O153" s="138" t="s">
        <v>277</v>
      </c>
      <c r="P153" s="137">
        <v>0.94629563528999994</v>
      </c>
      <c r="Q153" s="138">
        <v>0.89909160729833326</v>
      </c>
    </row>
    <row r="154" spans="1:17" ht="20.149999999999999" customHeight="1" x14ac:dyDescent="0.35">
      <c r="A154" s="148"/>
      <c r="C154" s="136" t="s">
        <v>416</v>
      </c>
      <c r="D154" s="143" t="s">
        <v>277</v>
      </c>
      <c r="E154" s="146" t="s">
        <v>277</v>
      </c>
      <c r="F154" s="137">
        <v>0.99069166266556763</v>
      </c>
      <c r="G154" s="138">
        <v>0.99185538787083927</v>
      </c>
      <c r="H154" s="143">
        <v>0.99106169664380139</v>
      </c>
      <c r="I154" s="146">
        <v>0.96750970319634699</v>
      </c>
      <c r="J154" s="137">
        <v>0.98949499713020028</v>
      </c>
      <c r="K154" s="146">
        <v>0.90344754653130288</v>
      </c>
      <c r="L154" s="137" t="s">
        <v>277</v>
      </c>
      <c r="M154" s="146" t="s">
        <v>277</v>
      </c>
      <c r="N154" s="137">
        <v>0.95629820051413883</v>
      </c>
      <c r="O154" s="138">
        <v>0.82258064516129037</v>
      </c>
      <c r="P154" s="137">
        <v>0.9289094286220001</v>
      </c>
      <c r="Q154" s="138">
        <v>0.89585099263900003</v>
      </c>
    </row>
    <row r="155" spans="1:17" ht="20.149999999999999" customHeight="1" x14ac:dyDescent="0.35">
      <c r="A155" s="148"/>
      <c r="C155" s="136" t="s">
        <v>417</v>
      </c>
      <c r="D155" s="143">
        <v>0.93573905927282697</v>
      </c>
      <c r="E155" s="146">
        <v>0.96072831131738701</v>
      </c>
      <c r="F155" s="137">
        <v>0.99299999999999999</v>
      </c>
      <c r="G155" s="138">
        <v>0.97853636363636365</v>
      </c>
      <c r="H155" s="143" t="s">
        <v>277</v>
      </c>
      <c r="I155" s="146" t="s">
        <v>277</v>
      </c>
      <c r="J155" s="137" t="s">
        <v>277</v>
      </c>
      <c r="K155" s="146" t="s">
        <v>277</v>
      </c>
      <c r="L155" s="137" t="s">
        <v>277</v>
      </c>
      <c r="M155" s="146" t="s">
        <v>277</v>
      </c>
      <c r="N155" s="137">
        <v>0.85321100917431192</v>
      </c>
      <c r="O155" s="138">
        <v>0.9616724738675958</v>
      </c>
      <c r="P155" s="137">
        <v>0.93297101449916664</v>
      </c>
      <c r="Q155" s="138">
        <v>0.92409033073333335</v>
      </c>
    </row>
    <row r="156" spans="1:17" ht="20.149999999999999" customHeight="1" x14ac:dyDescent="0.35">
      <c r="A156" s="148"/>
      <c r="C156" s="136" t="s">
        <v>418</v>
      </c>
      <c r="D156" s="143">
        <v>0.99740044901335201</v>
      </c>
      <c r="E156" s="146">
        <v>0.99959426562077403</v>
      </c>
      <c r="F156" s="137">
        <v>0.99719999999999998</v>
      </c>
      <c r="G156" s="138">
        <v>0.99958254545454539</v>
      </c>
      <c r="H156" s="143" t="s">
        <v>277</v>
      </c>
      <c r="I156" s="146" t="s">
        <v>277</v>
      </c>
      <c r="J156" s="137">
        <v>0.99962148297491038</v>
      </c>
      <c r="K156" s="146">
        <v>0.98916380547796412</v>
      </c>
      <c r="L156" s="137" t="s">
        <v>277</v>
      </c>
      <c r="M156" s="146" t="s">
        <v>277</v>
      </c>
      <c r="N156" s="137">
        <v>0.8152866242038217</v>
      </c>
      <c r="O156" s="138">
        <v>0.91095890410958902</v>
      </c>
      <c r="P156" s="137">
        <v>0.96743726004166664</v>
      </c>
      <c r="Q156" s="138">
        <v>0.96058895165500002</v>
      </c>
    </row>
    <row r="157" spans="1:17" ht="20.149999999999999" customHeight="1" x14ac:dyDescent="0.35">
      <c r="A157" s="148"/>
      <c r="C157" s="136" t="s">
        <v>419</v>
      </c>
      <c r="D157" s="143" t="s">
        <v>277</v>
      </c>
      <c r="E157" s="146" t="s">
        <v>277</v>
      </c>
      <c r="F157" s="137">
        <v>0</v>
      </c>
      <c r="G157" s="138">
        <v>1</v>
      </c>
      <c r="H157" s="143" t="s">
        <v>277</v>
      </c>
      <c r="I157" s="146" t="s">
        <v>277</v>
      </c>
      <c r="J157" s="137" t="s">
        <v>277</v>
      </c>
      <c r="K157" s="146" t="s">
        <v>277</v>
      </c>
      <c r="L157" s="137" t="s">
        <v>277</v>
      </c>
      <c r="M157" s="146" t="s">
        <v>277</v>
      </c>
      <c r="N157" s="137" t="s">
        <v>277</v>
      </c>
      <c r="O157" s="138" t="s">
        <v>277</v>
      </c>
      <c r="P157" s="137">
        <v>0.93817866162083319</v>
      </c>
      <c r="Q157" s="138">
        <v>0.9418876262675</v>
      </c>
    </row>
    <row r="158" spans="1:17" ht="20.149999999999999" customHeight="1" x14ac:dyDescent="0.35">
      <c r="A158" s="148"/>
      <c r="C158" s="136" t="s">
        <v>420</v>
      </c>
      <c r="D158" s="143" t="s">
        <v>277</v>
      </c>
      <c r="E158" s="146" t="s">
        <v>277</v>
      </c>
      <c r="F158" s="137">
        <v>0.99087401114706941</v>
      </c>
      <c r="G158" s="138">
        <v>0.99720879478334545</v>
      </c>
      <c r="H158" s="143">
        <v>0.99472761596548009</v>
      </c>
      <c r="I158" s="146">
        <v>0.89445146917148366</v>
      </c>
      <c r="J158" s="137">
        <v>0.9466086839266451</v>
      </c>
      <c r="K158" s="146">
        <v>0.97137478012313105</v>
      </c>
      <c r="L158" s="137" t="s">
        <v>277</v>
      </c>
      <c r="M158" s="146" t="s">
        <v>277</v>
      </c>
      <c r="N158" s="137" t="s">
        <v>277</v>
      </c>
      <c r="O158" s="138" t="s">
        <v>277</v>
      </c>
      <c r="P158" s="137">
        <v>0.93146829995000002</v>
      </c>
      <c r="Q158" s="138">
        <v>0.98278981510099994</v>
      </c>
    </row>
    <row r="159" spans="1:17" ht="20.149999999999999" customHeight="1" x14ac:dyDescent="0.35">
      <c r="A159" s="148"/>
      <c r="C159" s="136" t="s">
        <v>421</v>
      </c>
      <c r="D159" s="143" t="s">
        <v>277</v>
      </c>
      <c r="E159" s="146" t="s">
        <v>277</v>
      </c>
      <c r="F159" s="137">
        <v>0.99025755124056092</v>
      </c>
      <c r="G159" s="138">
        <v>0.99681249812868644</v>
      </c>
      <c r="H159" s="143">
        <v>0.98929679072276155</v>
      </c>
      <c r="I159" s="146">
        <v>0.98979226361031514</v>
      </c>
      <c r="J159" s="137">
        <v>0.99705535329018335</v>
      </c>
      <c r="K159" s="146">
        <v>0.99470783861037815</v>
      </c>
      <c r="L159" s="137" t="s">
        <v>277</v>
      </c>
      <c r="M159" s="146" t="s">
        <v>277</v>
      </c>
      <c r="N159" s="137" t="s">
        <v>277</v>
      </c>
      <c r="O159" s="138" t="s">
        <v>277</v>
      </c>
      <c r="P159" s="137">
        <v>0.97326987904000006</v>
      </c>
      <c r="Q159" s="138">
        <v>0.96357231661800002</v>
      </c>
    </row>
    <row r="160" spans="1:17" ht="20.149999999999999" customHeight="1" x14ac:dyDescent="0.35">
      <c r="A160" s="148"/>
      <c r="C160" s="136" t="s">
        <v>422</v>
      </c>
      <c r="D160" s="143" t="s">
        <v>277</v>
      </c>
      <c r="E160" s="146" t="s">
        <v>277</v>
      </c>
      <c r="F160" s="137">
        <v>0.95161643743257818</v>
      </c>
      <c r="G160" s="138">
        <v>0.96227481694125483</v>
      </c>
      <c r="H160" s="143">
        <v>0.99497475824800907</v>
      </c>
      <c r="I160" s="146">
        <v>0.98615437158469943</v>
      </c>
      <c r="J160" s="137">
        <v>0.99456243257820931</v>
      </c>
      <c r="K160" s="146">
        <v>0.99431592039800998</v>
      </c>
      <c r="L160" s="137" t="s">
        <v>277</v>
      </c>
      <c r="M160" s="146" t="s">
        <v>277</v>
      </c>
      <c r="N160" s="137" t="s">
        <v>277</v>
      </c>
      <c r="O160" s="138" t="s">
        <v>277</v>
      </c>
      <c r="P160" s="137">
        <v>0.94700097134499994</v>
      </c>
      <c r="Q160" s="138">
        <v>0.96238432880699998</v>
      </c>
    </row>
    <row r="161" spans="1:17" ht="20.149999999999999" customHeight="1" x14ac:dyDescent="0.35">
      <c r="A161" s="148"/>
      <c r="C161" s="136" t="s">
        <v>423</v>
      </c>
      <c r="D161" s="143" t="s">
        <v>277</v>
      </c>
      <c r="E161" s="146" t="s">
        <v>277</v>
      </c>
      <c r="F161" s="137" t="s">
        <v>277</v>
      </c>
      <c r="G161" s="138" t="s">
        <v>277</v>
      </c>
      <c r="H161" s="143" t="s">
        <v>277</v>
      </c>
      <c r="I161" s="146" t="s">
        <v>277</v>
      </c>
      <c r="J161" s="137" t="s">
        <v>277</v>
      </c>
      <c r="K161" s="146" t="s">
        <v>277</v>
      </c>
      <c r="L161" s="137" t="s">
        <v>277</v>
      </c>
      <c r="M161" s="146" t="s">
        <v>277</v>
      </c>
      <c r="N161" s="137" t="s">
        <v>277</v>
      </c>
      <c r="O161" s="138" t="s">
        <v>277</v>
      </c>
      <c r="P161" s="137">
        <v>0.97530183694000006</v>
      </c>
      <c r="Q161" s="138">
        <v>0.97569184627666672</v>
      </c>
    </row>
    <row r="162" spans="1:17" ht="20.149999999999999" customHeight="1" x14ac:dyDescent="0.35">
      <c r="A162" s="148"/>
      <c r="C162" s="136" t="s">
        <v>424</v>
      </c>
      <c r="D162" s="143">
        <v>0.98208332203941096</v>
      </c>
      <c r="E162" s="146">
        <v>0.98385966878695297</v>
      </c>
      <c r="F162" s="137">
        <v>0.99129999999999996</v>
      </c>
      <c r="G162" s="138">
        <v>0.9990734545454546</v>
      </c>
      <c r="H162" s="143">
        <v>0.92912130551739924</v>
      </c>
      <c r="I162" s="146">
        <v>0.95556627646422532</v>
      </c>
      <c r="J162" s="137">
        <v>0.95874494538649579</v>
      </c>
      <c r="K162" s="146">
        <v>0.98041052132009343</v>
      </c>
      <c r="L162" s="137" t="s">
        <v>277</v>
      </c>
      <c r="M162" s="146" t="s">
        <v>277</v>
      </c>
      <c r="N162" s="137">
        <v>0.97569756975697575</v>
      </c>
      <c r="O162" s="138">
        <v>0.98306332842415312</v>
      </c>
      <c r="P162" s="137">
        <v>0.88115556888333346</v>
      </c>
      <c r="Q162" s="138">
        <v>0.93726169017833338</v>
      </c>
    </row>
    <row r="163" spans="1:17" ht="20.149999999999999" customHeight="1" x14ac:dyDescent="0.35">
      <c r="A163" s="148"/>
      <c r="C163" s="136" t="s">
        <v>425</v>
      </c>
      <c r="D163" s="143" t="s">
        <v>277</v>
      </c>
      <c r="E163" s="146" t="s">
        <v>277</v>
      </c>
      <c r="F163" s="137">
        <v>0.98540555998656709</v>
      </c>
      <c r="G163" s="138">
        <v>0.96001354298578867</v>
      </c>
      <c r="H163" s="143">
        <v>0.99420856551840597</v>
      </c>
      <c r="I163" s="146">
        <v>0.9914681102742372</v>
      </c>
      <c r="J163" s="137">
        <v>0.93406687340966921</v>
      </c>
      <c r="K163" s="146">
        <v>0.81607497165532883</v>
      </c>
      <c r="L163" s="137" t="s">
        <v>277</v>
      </c>
      <c r="M163" s="146" t="s">
        <v>277</v>
      </c>
      <c r="N163" s="137">
        <v>0.72972972972972971</v>
      </c>
      <c r="O163" s="138">
        <v>0.2857142857142857</v>
      </c>
      <c r="P163" s="137">
        <v>0.92296001870500011</v>
      </c>
      <c r="Q163" s="138">
        <v>0.88818790229800004</v>
      </c>
    </row>
    <row r="164" spans="1:17" ht="20.149999999999999" customHeight="1" x14ac:dyDescent="0.35">
      <c r="A164" s="148"/>
      <c r="C164" s="136" t="s">
        <v>426</v>
      </c>
      <c r="D164" s="143" t="s">
        <v>277</v>
      </c>
      <c r="E164" s="146" t="s">
        <v>277</v>
      </c>
      <c r="F164" s="137">
        <v>0.99719999999999998</v>
      </c>
      <c r="G164" s="138">
        <v>0.97172818181818199</v>
      </c>
      <c r="H164" s="143" t="s">
        <v>277</v>
      </c>
      <c r="I164" s="146" t="s">
        <v>277</v>
      </c>
      <c r="J164" s="137" t="s">
        <v>277</v>
      </c>
      <c r="K164" s="146" t="s">
        <v>277</v>
      </c>
      <c r="L164" s="137" t="s">
        <v>277</v>
      </c>
      <c r="M164" s="146" t="s">
        <v>277</v>
      </c>
      <c r="N164" s="137" t="s">
        <v>277</v>
      </c>
      <c r="O164" s="138" t="s">
        <v>277</v>
      </c>
      <c r="P164" s="137">
        <v>0.91603535354000021</v>
      </c>
      <c r="Q164" s="138">
        <v>0.95138888889333328</v>
      </c>
    </row>
    <row r="165" spans="1:17" ht="20.149999999999999" customHeight="1" x14ac:dyDescent="0.35">
      <c r="A165" s="148"/>
      <c r="C165" s="136" t="s">
        <v>427</v>
      </c>
      <c r="D165" s="143" t="s">
        <v>277</v>
      </c>
      <c r="E165" s="146" t="s">
        <v>277</v>
      </c>
      <c r="F165" s="137" t="s">
        <v>277</v>
      </c>
      <c r="G165" s="138" t="s">
        <v>277</v>
      </c>
      <c r="H165" s="143" t="s">
        <v>277</v>
      </c>
      <c r="I165" s="146" t="s">
        <v>277</v>
      </c>
      <c r="J165" s="137" t="s">
        <v>277</v>
      </c>
      <c r="K165" s="146" t="s">
        <v>277</v>
      </c>
      <c r="L165" s="137" t="s">
        <v>277</v>
      </c>
      <c r="M165" s="146" t="s">
        <v>277</v>
      </c>
      <c r="N165" s="137" t="s">
        <v>277</v>
      </c>
      <c r="O165" s="138">
        <v>0.66666666666666663</v>
      </c>
      <c r="P165" s="137">
        <v>0.660797353235</v>
      </c>
      <c r="Q165" s="138">
        <v>0.65532611446166666</v>
      </c>
    </row>
    <row r="166" spans="1:17" ht="20.149999999999999" customHeight="1" x14ac:dyDescent="0.35">
      <c r="A166" s="148"/>
      <c r="C166" s="136" t="s">
        <v>428</v>
      </c>
      <c r="D166" s="143" t="s">
        <v>277</v>
      </c>
      <c r="E166" s="146" t="s">
        <v>277</v>
      </c>
      <c r="F166" s="137">
        <v>1</v>
      </c>
      <c r="G166" s="138">
        <v>1</v>
      </c>
      <c r="H166" s="143" t="s">
        <v>277</v>
      </c>
      <c r="I166" s="146" t="s">
        <v>277</v>
      </c>
      <c r="J166" s="137" t="s">
        <v>277</v>
      </c>
      <c r="K166" s="146" t="s">
        <v>277</v>
      </c>
      <c r="L166" s="137" t="s">
        <v>277</v>
      </c>
      <c r="M166" s="146" t="s">
        <v>277</v>
      </c>
      <c r="N166" s="137" t="s">
        <v>277</v>
      </c>
      <c r="O166" s="138" t="s">
        <v>277</v>
      </c>
      <c r="P166" s="137">
        <v>0.9767953590720001</v>
      </c>
      <c r="Q166" s="138">
        <v>0.99498997996000005</v>
      </c>
    </row>
    <row r="167" spans="1:17" ht="20.149999999999999" customHeight="1" x14ac:dyDescent="0.35">
      <c r="A167" s="148"/>
      <c r="C167" s="136" t="s">
        <v>429</v>
      </c>
      <c r="D167" s="143" t="s">
        <v>277</v>
      </c>
      <c r="E167" s="146" t="s">
        <v>277</v>
      </c>
      <c r="F167" s="137">
        <v>0.99174535225048921</v>
      </c>
      <c r="G167" s="138">
        <v>0.95872798434442275</v>
      </c>
      <c r="H167" s="143" t="s">
        <v>277</v>
      </c>
      <c r="I167" s="146" t="s">
        <v>277</v>
      </c>
      <c r="J167" s="137" t="s">
        <v>277</v>
      </c>
      <c r="K167" s="146" t="s">
        <v>277</v>
      </c>
      <c r="L167" s="137" t="s">
        <v>277</v>
      </c>
      <c r="M167" s="146" t="s">
        <v>277</v>
      </c>
      <c r="N167" s="137" t="s">
        <v>277</v>
      </c>
      <c r="O167" s="138" t="s">
        <v>277</v>
      </c>
      <c r="P167" s="137">
        <v>0.95614303178499993</v>
      </c>
      <c r="Q167" s="138">
        <v>0.98221812434099998</v>
      </c>
    </row>
    <row r="168" spans="1:17" ht="20.149999999999999" customHeight="1" x14ac:dyDescent="0.35">
      <c r="A168" s="148"/>
      <c r="C168" s="136" t="s">
        <v>430</v>
      </c>
      <c r="D168" s="143" t="s">
        <v>277</v>
      </c>
      <c r="E168" s="146" t="s">
        <v>277</v>
      </c>
      <c r="F168" s="137" t="s">
        <v>277</v>
      </c>
      <c r="G168" s="138" t="s">
        <v>277</v>
      </c>
      <c r="H168" s="143" t="s">
        <v>277</v>
      </c>
      <c r="I168" s="146" t="s">
        <v>277</v>
      </c>
      <c r="J168" s="137" t="s">
        <v>277</v>
      </c>
      <c r="K168" s="146" t="s">
        <v>277</v>
      </c>
      <c r="L168" s="137" t="s">
        <v>277</v>
      </c>
      <c r="M168" s="146" t="s">
        <v>277</v>
      </c>
      <c r="N168" s="137" t="s">
        <v>277</v>
      </c>
      <c r="O168" s="138" t="s">
        <v>277</v>
      </c>
      <c r="P168" s="137">
        <v>0.94470622553249994</v>
      </c>
      <c r="Q168" s="138">
        <v>0.88113222189083329</v>
      </c>
    </row>
    <row r="169" spans="1:17" ht="20.149999999999999" customHeight="1" x14ac:dyDescent="0.35">
      <c r="A169" s="148"/>
      <c r="C169" s="136" t="s">
        <v>431</v>
      </c>
      <c r="D169" s="143">
        <v>0.95311486048020799</v>
      </c>
      <c r="E169" s="146">
        <v>0.96544428772919599</v>
      </c>
      <c r="F169" s="137">
        <v>0.99980000000000002</v>
      </c>
      <c r="G169" s="138">
        <v>0.98927209090909085</v>
      </c>
      <c r="H169" s="143" t="s">
        <v>277</v>
      </c>
      <c r="I169" s="146" t="s">
        <v>277</v>
      </c>
      <c r="J169" s="137">
        <v>0.99279124881580727</v>
      </c>
      <c r="K169" s="146">
        <v>0.99012642262114325</v>
      </c>
      <c r="L169" s="137" t="s">
        <v>277</v>
      </c>
      <c r="M169" s="146" t="s">
        <v>277</v>
      </c>
      <c r="N169" s="137">
        <v>0.91891891891891897</v>
      </c>
      <c r="O169" s="138">
        <v>0.8932584269662921</v>
      </c>
      <c r="P169" s="137">
        <v>0.94779268012636353</v>
      </c>
      <c r="Q169" s="138">
        <v>0.95988140966666657</v>
      </c>
    </row>
    <row r="170" spans="1:17" ht="20.149999999999999" customHeight="1" x14ac:dyDescent="0.35">
      <c r="A170" s="148"/>
      <c r="C170" s="136" t="s">
        <v>432</v>
      </c>
      <c r="D170" s="143" t="s">
        <v>277</v>
      </c>
      <c r="E170" s="146" t="s">
        <v>277</v>
      </c>
      <c r="F170" s="137" t="s">
        <v>277</v>
      </c>
      <c r="G170" s="138" t="s">
        <v>277</v>
      </c>
      <c r="H170" s="143" t="s">
        <v>277</v>
      </c>
      <c r="I170" s="146" t="s">
        <v>277</v>
      </c>
      <c r="J170" s="137" t="s">
        <v>277</v>
      </c>
      <c r="K170" s="146" t="s">
        <v>277</v>
      </c>
      <c r="L170" s="137" t="s">
        <v>277</v>
      </c>
      <c r="M170" s="146" t="s">
        <v>277</v>
      </c>
      <c r="N170" s="137" t="s">
        <v>277</v>
      </c>
      <c r="O170" s="138" t="s">
        <v>277</v>
      </c>
      <c r="P170" s="137">
        <v>0.89043209876916662</v>
      </c>
      <c r="Q170" s="138">
        <v>0.85493827160916669</v>
      </c>
    </row>
    <row r="171" spans="1:17" ht="20.149999999999999" customHeight="1" x14ac:dyDescent="0.35">
      <c r="A171" s="148"/>
      <c r="C171" s="136" t="s">
        <v>433</v>
      </c>
      <c r="D171" s="143">
        <v>1</v>
      </c>
      <c r="E171" s="146">
        <v>0.99953789279112804</v>
      </c>
      <c r="F171" s="137">
        <v>0</v>
      </c>
      <c r="G171" s="138">
        <v>0.99374081818181814</v>
      </c>
      <c r="H171" s="143" t="s">
        <v>277</v>
      </c>
      <c r="I171" s="146" t="s">
        <v>277</v>
      </c>
      <c r="J171" s="137" t="s">
        <v>277</v>
      </c>
      <c r="K171" s="146" t="s">
        <v>277</v>
      </c>
      <c r="L171" s="137" t="s">
        <v>277</v>
      </c>
      <c r="M171" s="146" t="s">
        <v>277</v>
      </c>
      <c r="N171" s="137" t="s">
        <v>277</v>
      </c>
      <c r="O171" s="138" t="s">
        <v>277</v>
      </c>
      <c r="P171" s="137">
        <v>0.98055555555555562</v>
      </c>
      <c r="Q171" s="138">
        <v>0.95340653153249999</v>
      </c>
    </row>
    <row r="172" spans="1:17" ht="20.149999999999999" customHeight="1" x14ac:dyDescent="0.35">
      <c r="A172" s="148"/>
      <c r="C172" s="136" t="s">
        <v>434</v>
      </c>
      <c r="D172" s="143" t="s">
        <v>277</v>
      </c>
      <c r="E172" s="146" t="s">
        <v>277</v>
      </c>
      <c r="F172" s="137" t="s">
        <v>277</v>
      </c>
      <c r="G172" s="138" t="s">
        <v>277</v>
      </c>
      <c r="H172" s="143" t="s">
        <v>277</v>
      </c>
      <c r="I172" s="146" t="s">
        <v>277</v>
      </c>
      <c r="J172" s="137" t="s">
        <v>277</v>
      </c>
      <c r="K172" s="146" t="s">
        <v>277</v>
      </c>
      <c r="L172" s="137" t="s">
        <v>277</v>
      </c>
      <c r="M172" s="146" t="s">
        <v>277</v>
      </c>
      <c r="N172" s="137" t="s">
        <v>277</v>
      </c>
      <c r="O172" s="138" t="s">
        <v>277</v>
      </c>
      <c r="P172" s="137">
        <v>0.97046874999999999</v>
      </c>
      <c r="Q172" s="138">
        <v>0.98798611111166668</v>
      </c>
    </row>
    <row r="173" spans="1:17" ht="20.149999999999999" customHeight="1" x14ac:dyDescent="0.35">
      <c r="A173" s="148"/>
      <c r="C173" s="136" t="s">
        <v>435</v>
      </c>
      <c r="D173" s="143" t="s">
        <v>277</v>
      </c>
      <c r="E173" s="146" t="s">
        <v>277</v>
      </c>
      <c r="F173" s="137">
        <v>0</v>
      </c>
      <c r="G173" s="138">
        <v>0.99081772727272721</v>
      </c>
      <c r="H173" s="143" t="s">
        <v>277</v>
      </c>
      <c r="I173" s="146" t="s">
        <v>277</v>
      </c>
      <c r="J173" s="137">
        <v>0.99704996054292927</v>
      </c>
      <c r="K173" s="146">
        <v>0.99215361705801086</v>
      </c>
      <c r="L173" s="137" t="s">
        <v>277</v>
      </c>
      <c r="M173" s="146" t="s">
        <v>277</v>
      </c>
      <c r="N173" s="137">
        <v>0.96819787985865724</v>
      </c>
      <c r="O173" s="138">
        <v>0.98148148148148151</v>
      </c>
      <c r="P173" s="137">
        <v>0.92318840580499995</v>
      </c>
      <c r="Q173" s="138">
        <v>0.89476495727083327</v>
      </c>
    </row>
    <row r="174" spans="1:17" ht="20.149999999999999" customHeight="1" x14ac:dyDescent="0.35">
      <c r="A174" s="148"/>
      <c r="C174" s="136" t="s">
        <v>436</v>
      </c>
      <c r="D174" s="143">
        <v>0.66896778435240001</v>
      </c>
      <c r="E174" s="146">
        <v>0.57096570254464996</v>
      </c>
      <c r="F174" s="137">
        <v>0</v>
      </c>
      <c r="G174" s="138">
        <v>0.99948499999999996</v>
      </c>
      <c r="H174" s="143" t="s">
        <v>277</v>
      </c>
      <c r="I174" s="146" t="s">
        <v>277</v>
      </c>
      <c r="J174" s="137" t="s">
        <v>277</v>
      </c>
      <c r="K174" s="146" t="s">
        <v>277</v>
      </c>
      <c r="L174" s="137" t="s">
        <v>277</v>
      </c>
      <c r="M174" s="146" t="s">
        <v>277</v>
      </c>
      <c r="N174" s="137" t="s">
        <v>277</v>
      </c>
      <c r="O174" s="138" t="s">
        <v>277</v>
      </c>
      <c r="P174" s="137" t="s">
        <v>277</v>
      </c>
      <c r="Q174" s="138">
        <v>0.92948717949000004</v>
      </c>
    </row>
    <row r="175" spans="1:17" ht="20.149999999999999" customHeight="1" x14ac:dyDescent="0.35">
      <c r="A175" s="148"/>
      <c r="C175" s="136" t="s">
        <v>437</v>
      </c>
      <c r="D175" s="143">
        <v>0.998115746971736</v>
      </c>
      <c r="E175" s="146">
        <v>0.99668220946915398</v>
      </c>
      <c r="F175" s="137">
        <v>0</v>
      </c>
      <c r="G175" s="138">
        <v>0.99217918181818188</v>
      </c>
      <c r="H175" s="143" t="s">
        <v>277</v>
      </c>
      <c r="I175" s="146" t="s">
        <v>277</v>
      </c>
      <c r="J175" s="137">
        <v>0.9888925836894592</v>
      </c>
      <c r="K175" s="146">
        <v>0.99274059947603632</v>
      </c>
      <c r="L175" s="137" t="s">
        <v>277</v>
      </c>
      <c r="M175" s="146" t="s">
        <v>277</v>
      </c>
      <c r="N175" s="137" t="s">
        <v>277</v>
      </c>
      <c r="O175" s="138" t="s">
        <v>277</v>
      </c>
      <c r="P175" s="137" t="s">
        <v>277</v>
      </c>
      <c r="Q175" s="138" t="s">
        <v>277</v>
      </c>
    </row>
    <row r="176" spans="1:17" ht="20.149999999999999" customHeight="1" x14ac:dyDescent="0.35">
      <c r="A176" s="148"/>
      <c r="C176" s="136" t="s">
        <v>438</v>
      </c>
      <c r="D176" s="143" t="s">
        <v>277</v>
      </c>
      <c r="E176" s="146" t="s">
        <v>277</v>
      </c>
      <c r="F176" s="137" t="s">
        <v>277</v>
      </c>
      <c r="G176" s="138" t="s">
        <v>277</v>
      </c>
      <c r="H176" s="143" t="s">
        <v>277</v>
      </c>
      <c r="I176" s="146" t="s">
        <v>277</v>
      </c>
      <c r="J176" s="137" t="s">
        <v>277</v>
      </c>
      <c r="K176" s="146" t="s">
        <v>277</v>
      </c>
      <c r="L176" s="137" t="s">
        <v>277</v>
      </c>
      <c r="M176" s="146" t="s">
        <v>277</v>
      </c>
      <c r="N176" s="137">
        <v>0.96604938271604934</v>
      </c>
      <c r="O176" s="138">
        <v>0.93416927899686519</v>
      </c>
      <c r="P176" s="137" t="s">
        <v>277</v>
      </c>
      <c r="Q176" s="138" t="s">
        <v>277</v>
      </c>
    </row>
    <row r="177" spans="1:17" ht="20.149999999999999" customHeight="1" x14ac:dyDescent="0.35">
      <c r="A177" s="148"/>
      <c r="C177" s="136" t="s">
        <v>439</v>
      </c>
      <c r="D177" s="143" t="s">
        <v>277</v>
      </c>
      <c r="E177" s="146" t="s">
        <v>277</v>
      </c>
      <c r="F177" s="137" t="s">
        <v>277</v>
      </c>
      <c r="G177" s="138" t="s">
        <v>277</v>
      </c>
      <c r="H177" s="143" t="s">
        <v>277</v>
      </c>
      <c r="I177" s="146" t="s">
        <v>277</v>
      </c>
      <c r="J177" s="137" t="s">
        <v>277</v>
      </c>
      <c r="K177" s="146">
        <v>0.99908335831334916</v>
      </c>
      <c r="L177" s="137" t="s">
        <v>277</v>
      </c>
      <c r="M177" s="146" t="s">
        <v>277</v>
      </c>
      <c r="N177" s="137" t="s">
        <v>277</v>
      </c>
      <c r="O177" s="138" t="s">
        <v>277</v>
      </c>
      <c r="P177" s="137">
        <v>0.92269463925833339</v>
      </c>
      <c r="Q177" s="138">
        <v>0.92181278437916658</v>
      </c>
    </row>
    <row r="178" spans="1:17" ht="20.149999999999999" customHeight="1" x14ac:dyDescent="0.35">
      <c r="A178" s="148"/>
      <c r="C178" s="136" t="s">
        <v>440</v>
      </c>
      <c r="D178" s="143" t="s">
        <v>277</v>
      </c>
      <c r="E178" s="146" t="s">
        <v>277</v>
      </c>
      <c r="F178" s="137">
        <v>0</v>
      </c>
      <c r="G178" s="138">
        <v>0.99679336363636362</v>
      </c>
      <c r="H178" s="143" t="s">
        <v>277</v>
      </c>
      <c r="I178" s="146" t="s">
        <v>277</v>
      </c>
      <c r="J178" s="137">
        <v>0.98720983904465198</v>
      </c>
      <c r="K178" s="146">
        <v>0.97675948183760664</v>
      </c>
      <c r="L178" s="137" t="s">
        <v>277</v>
      </c>
      <c r="M178" s="146" t="s">
        <v>277</v>
      </c>
      <c r="N178" s="137">
        <v>0.99029126213592233</v>
      </c>
      <c r="O178" s="138">
        <v>0.98648648648648651</v>
      </c>
      <c r="P178" s="137">
        <v>0.94480267047416655</v>
      </c>
      <c r="Q178" s="138">
        <v>0.92944324194749994</v>
      </c>
    </row>
    <row r="179" spans="1:17" ht="20.149999999999999" customHeight="1" x14ac:dyDescent="0.35">
      <c r="A179" s="148"/>
      <c r="C179" s="136" t="s">
        <v>441</v>
      </c>
      <c r="D179" s="143" t="s">
        <v>277</v>
      </c>
      <c r="E179" s="146" t="s">
        <v>277</v>
      </c>
      <c r="F179" s="137" t="s">
        <v>277</v>
      </c>
      <c r="G179" s="138" t="s">
        <v>277</v>
      </c>
      <c r="H179" s="143" t="s">
        <v>277</v>
      </c>
      <c r="I179" s="146" t="s">
        <v>277</v>
      </c>
      <c r="J179" s="137" t="s">
        <v>277</v>
      </c>
      <c r="K179" s="146" t="s">
        <v>277</v>
      </c>
      <c r="L179" s="137" t="s">
        <v>277</v>
      </c>
      <c r="M179" s="146" t="s">
        <v>277</v>
      </c>
      <c r="N179" s="137" t="s">
        <v>277</v>
      </c>
      <c r="O179" s="138" t="s">
        <v>277</v>
      </c>
      <c r="P179" s="137">
        <v>0.90972222222416643</v>
      </c>
      <c r="Q179" s="138">
        <v>0.94283061219181818</v>
      </c>
    </row>
    <row r="180" spans="1:17" ht="20.149999999999999" customHeight="1" x14ac:dyDescent="0.35">
      <c r="A180" s="148"/>
      <c r="C180" s="136" t="s">
        <v>442</v>
      </c>
      <c r="D180" s="143">
        <v>0.95768816759128905</v>
      </c>
      <c r="E180" s="146">
        <v>0.95281596452328199</v>
      </c>
      <c r="F180" s="137">
        <v>0.99519999999999997</v>
      </c>
      <c r="G180" s="138">
        <v>0.9969402727272727</v>
      </c>
      <c r="H180" s="143" t="s">
        <v>277</v>
      </c>
      <c r="I180" s="146" t="s">
        <v>277</v>
      </c>
      <c r="J180" s="137">
        <v>0.99057440991913459</v>
      </c>
      <c r="K180" s="146">
        <v>0.9990322223505852</v>
      </c>
      <c r="L180" s="137" t="s">
        <v>277</v>
      </c>
      <c r="M180" s="146" t="s">
        <v>277</v>
      </c>
      <c r="N180" s="137">
        <v>0.96470588235294119</v>
      </c>
      <c r="O180" s="138">
        <v>0.95597484276729561</v>
      </c>
      <c r="P180" s="137">
        <v>0.98836748952499986</v>
      </c>
      <c r="Q180" s="138">
        <v>0.98446637427416694</v>
      </c>
    </row>
    <row r="181" spans="1:17" ht="20.149999999999999" customHeight="1" x14ac:dyDescent="0.35">
      <c r="A181" s="148"/>
      <c r="C181" s="136" t="s">
        <v>443</v>
      </c>
      <c r="D181" s="143">
        <v>0.95641791044776103</v>
      </c>
      <c r="E181" s="146">
        <v>0.96123348017621102</v>
      </c>
      <c r="F181" s="137">
        <v>0.99909999999999999</v>
      </c>
      <c r="G181" s="138">
        <v>1</v>
      </c>
      <c r="H181" s="143" t="s">
        <v>277</v>
      </c>
      <c r="I181" s="146" t="s">
        <v>277</v>
      </c>
      <c r="J181" s="137">
        <v>0.99023474592558458</v>
      </c>
      <c r="K181" s="146">
        <v>0.98955652882606482</v>
      </c>
      <c r="L181" s="137" t="s">
        <v>277</v>
      </c>
      <c r="M181" s="146" t="s">
        <v>277</v>
      </c>
      <c r="N181" s="137">
        <v>0.98559670781893005</v>
      </c>
      <c r="O181" s="138">
        <v>0.98689956331877726</v>
      </c>
      <c r="P181" s="137">
        <v>0.97722311626666669</v>
      </c>
      <c r="Q181" s="138">
        <v>0.96449719632416664</v>
      </c>
    </row>
    <row r="182" spans="1:17" ht="20.149999999999999" customHeight="1" x14ac:dyDescent="0.35">
      <c r="A182" s="148"/>
      <c r="C182" s="136" t="s">
        <v>444</v>
      </c>
      <c r="D182" s="143" t="s">
        <v>277</v>
      </c>
      <c r="E182" s="146" t="s">
        <v>277</v>
      </c>
      <c r="F182" s="137">
        <v>0</v>
      </c>
      <c r="G182" s="138">
        <v>0.98865536363636364</v>
      </c>
      <c r="H182" s="143" t="s">
        <v>277</v>
      </c>
      <c r="I182" s="146" t="s">
        <v>277</v>
      </c>
      <c r="J182" s="137" t="s">
        <v>277</v>
      </c>
      <c r="K182" s="146" t="s">
        <v>277</v>
      </c>
      <c r="L182" s="137" t="s">
        <v>277</v>
      </c>
      <c r="M182" s="146" t="s">
        <v>277</v>
      </c>
      <c r="N182" s="137">
        <v>0.95</v>
      </c>
      <c r="O182" s="138">
        <v>0.90196078431372551</v>
      </c>
      <c r="P182" s="137">
        <v>0.86898153859363636</v>
      </c>
      <c r="Q182" s="138">
        <v>0.95096829900545443</v>
      </c>
    </row>
    <row r="183" spans="1:17" ht="20.149999999999999" customHeight="1" x14ac:dyDescent="0.35">
      <c r="A183" s="148"/>
      <c r="C183" s="136" t="s">
        <v>445</v>
      </c>
      <c r="D183" s="143" t="s">
        <v>277</v>
      </c>
      <c r="E183" s="146" t="s">
        <v>277</v>
      </c>
      <c r="F183" s="137">
        <v>0.95257648401826489</v>
      </c>
      <c r="G183" s="138">
        <v>0.96159834330975269</v>
      </c>
      <c r="H183" s="143" t="s">
        <v>277</v>
      </c>
      <c r="I183" s="146" t="s">
        <v>277</v>
      </c>
      <c r="J183" s="137" t="s">
        <v>277</v>
      </c>
      <c r="K183" s="146" t="s">
        <v>277</v>
      </c>
      <c r="L183" s="137" t="s">
        <v>277</v>
      </c>
      <c r="M183" s="146" t="s">
        <v>277</v>
      </c>
      <c r="N183" s="137" t="s">
        <v>277</v>
      </c>
      <c r="O183" s="138" t="s">
        <v>277</v>
      </c>
      <c r="P183" s="137">
        <v>0.95764700573100003</v>
      </c>
      <c r="Q183" s="138">
        <v>0.9613599495309999</v>
      </c>
    </row>
    <row r="184" spans="1:17" ht="20.149999999999999" customHeight="1" x14ac:dyDescent="0.35">
      <c r="A184" s="148"/>
      <c r="C184" s="136" t="s">
        <v>446</v>
      </c>
      <c r="D184" s="143" t="s">
        <v>277</v>
      </c>
      <c r="E184" s="146" t="s">
        <v>277</v>
      </c>
      <c r="F184" s="137">
        <v>0.99802891933028914</v>
      </c>
      <c r="G184" s="138">
        <v>1</v>
      </c>
      <c r="H184" s="143" t="s">
        <v>277</v>
      </c>
      <c r="I184" s="146" t="s">
        <v>277</v>
      </c>
      <c r="J184" s="137" t="s">
        <v>277</v>
      </c>
      <c r="K184" s="146" t="s">
        <v>277</v>
      </c>
      <c r="L184" s="137" t="s">
        <v>277</v>
      </c>
      <c r="M184" s="146" t="s">
        <v>277</v>
      </c>
      <c r="N184" s="137" t="s">
        <v>277</v>
      </c>
      <c r="O184" s="138" t="s">
        <v>277</v>
      </c>
      <c r="P184" s="137">
        <v>0.94581801470600002</v>
      </c>
      <c r="Q184" s="138">
        <v>0.94552689352399999</v>
      </c>
    </row>
    <row r="185" spans="1:17" ht="20.149999999999999" customHeight="1" x14ac:dyDescent="0.35">
      <c r="A185" s="148"/>
      <c r="C185" s="136" t="s">
        <v>447</v>
      </c>
      <c r="D185" s="143">
        <v>0.99921114909282105</v>
      </c>
      <c r="E185" s="146">
        <v>0.99989559406974304</v>
      </c>
      <c r="F185" s="137">
        <v>0</v>
      </c>
      <c r="G185" s="138">
        <v>0.99998072727272735</v>
      </c>
      <c r="H185" s="143" t="s">
        <v>277</v>
      </c>
      <c r="I185" s="146" t="s">
        <v>277</v>
      </c>
      <c r="J185" s="137">
        <v>0.97272655845357014</v>
      </c>
      <c r="K185" s="146">
        <v>0.96187580389010552</v>
      </c>
      <c r="L185" s="137" t="s">
        <v>277</v>
      </c>
      <c r="M185" s="146" t="s">
        <v>277</v>
      </c>
      <c r="N185" s="137" t="s">
        <v>277</v>
      </c>
      <c r="O185" s="138" t="s">
        <v>277</v>
      </c>
      <c r="P185" s="137">
        <v>0.95454545455000006</v>
      </c>
      <c r="Q185" s="138">
        <v>0.85635198135714286</v>
      </c>
    </row>
    <row r="186" spans="1:17" ht="20.149999999999999" customHeight="1" x14ac:dyDescent="0.35">
      <c r="A186" s="148"/>
      <c r="C186" s="136" t="s">
        <v>448</v>
      </c>
      <c r="D186" s="143" t="s">
        <v>277</v>
      </c>
      <c r="E186" s="146" t="s">
        <v>277</v>
      </c>
      <c r="F186" s="137" t="s">
        <v>277</v>
      </c>
      <c r="G186" s="138" t="s">
        <v>277</v>
      </c>
      <c r="H186" s="143" t="s">
        <v>277</v>
      </c>
      <c r="I186" s="146" t="s">
        <v>277</v>
      </c>
      <c r="J186" s="137" t="s">
        <v>277</v>
      </c>
      <c r="K186" s="146" t="s">
        <v>277</v>
      </c>
      <c r="L186" s="137" t="s">
        <v>277</v>
      </c>
      <c r="M186" s="146" t="s">
        <v>277</v>
      </c>
      <c r="N186" s="137">
        <v>0.96808510638297873</v>
      </c>
      <c r="O186" s="138">
        <v>0.96896551724137936</v>
      </c>
      <c r="P186" s="137">
        <v>0.94498291161750003</v>
      </c>
      <c r="Q186" s="138">
        <v>0.96568463881416666</v>
      </c>
    </row>
    <row r="187" spans="1:17" ht="20.149999999999999" customHeight="1" x14ac:dyDescent="0.35">
      <c r="A187" s="148"/>
      <c r="C187" s="136" t="s">
        <v>449</v>
      </c>
      <c r="D187" s="143" t="s">
        <v>277</v>
      </c>
      <c r="E187" s="146" t="s">
        <v>277</v>
      </c>
      <c r="F187" s="137" t="s">
        <v>277</v>
      </c>
      <c r="G187" s="138" t="s">
        <v>277</v>
      </c>
      <c r="H187" s="143" t="s">
        <v>277</v>
      </c>
      <c r="I187" s="146" t="s">
        <v>277</v>
      </c>
      <c r="J187" s="137" t="s">
        <v>277</v>
      </c>
      <c r="K187" s="146" t="s">
        <v>277</v>
      </c>
      <c r="L187" s="137" t="s">
        <v>277</v>
      </c>
      <c r="M187" s="146" t="s">
        <v>277</v>
      </c>
      <c r="N187" s="137" t="s">
        <v>277</v>
      </c>
      <c r="O187" s="138" t="s">
        <v>277</v>
      </c>
      <c r="P187" s="137">
        <v>0.91538603280500008</v>
      </c>
      <c r="Q187" s="138">
        <v>0.91261141642250021</v>
      </c>
    </row>
    <row r="188" spans="1:17" ht="20.149999999999999" customHeight="1" x14ac:dyDescent="0.35">
      <c r="A188" s="148"/>
      <c r="C188" s="136" t="s">
        <v>450</v>
      </c>
      <c r="D188" s="143" t="s">
        <v>277</v>
      </c>
      <c r="E188" s="146" t="s">
        <v>277</v>
      </c>
      <c r="F188" s="137">
        <v>0</v>
      </c>
      <c r="G188" s="138">
        <v>0.96451836363636367</v>
      </c>
      <c r="H188" s="143" t="s">
        <v>277</v>
      </c>
      <c r="I188" s="146" t="s">
        <v>277</v>
      </c>
      <c r="J188" s="137" t="s">
        <v>277</v>
      </c>
      <c r="K188" s="146" t="s">
        <v>277</v>
      </c>
      <c r="L188" s="137" t="s">
        <v>277</v>
      </c>
      <c r="M188" s="146" t="s">
        <v>277</v>
      </c>
      <c r="N188" s="137" t="s">
        <v>277</v>
      </c>
      <c r="O188" s="138">
        <v>0.72727272727272729</v>
      </c>
      <c r="P188" s="137">
        <v>0.93931077163166665</v>
      </c>
      <c r="Q188" s="138">
        <v>0.92803189417999998</v>
      </c>
    </row>
    <row r="189" spans="1:17" ht="20.149999999999999" customHeight="1" x14ac:dyDescent="0.35">
      <c r="A189" s="148"/>
      <c r="C189" s="136" t="s">
        <v>451</v>
      </c>
      <c r="D189" s="143" t="s">
        <v>277</v>
      </c>
      <c r="E189" s="146" t="s">
        <v>277</v>
      </c>
      <c r="F189" s="137">
        <v>0.99392579908675804</v>
      </c>
      <c r="G189" s="138">
        <v>0.99881107902456912</v>
      </c>
      <c r="H189" s="143" t="s">
        <v>277</v>
      </c>
      <c r="I189" s="146" t="s">
        <v>277</v>
      </c>
      <c r="J189" s="137" t="s">
        <v>277</v>
      </c>
      <c r="K189" s="146" t="s">
        <v>277</v>
      </c>
      <c r="L189" s="137" t="s">
        <v>277</v>
      </c>
      <c r="M189" s="146" t="s">
        <v>277</v>
      </c>
      <c r="N189" s="137" t="s">
        <v>277</v>
      </c>
      <c r="O189" s="138" t="s">
        <v>277</v>
      </c>
      <c r="P189" s="137">
        <v>0.94817629634099998</v>
      </c>
      <c r="Q189" s="138">
        <v>0.9197709579879999</v>
      </c>
    </row>
    <row r="190" spans="1:17" ht="20.149999999999999" customHeight="1" x14ac:dyDescent="0.35">
      <c r="A190" s="148"/>
      <c r="C190" s="136" t="s">
        <v>452</v>
      </c>
      <c r="D190" s="143" t="s">
        <v>277</v>
      </c>
      <c r="E190" s="146" t="s">
        <v>277</v>
      </c>
      <c r="F190" s="137">
        <v>0.99999230984340048</v>
      </c>
      <c r="G190" s="138">
        <v>0.99502336570593153</v>
      </c>
      <c r="H190" s="143" t="s">
        <v>277</v>
      </c>
      <c r="I190" s="146" t="s">
        <v>277</v>
      </c>
      <c r="J190" s="137" t="s">
        <v>277</v>
      </c>
      <c r="K190" s="146" t="s">
        <v>277</v>
      </c>
      <c r="L190" s="137" t="s">
        <v>277</v>
      </c>
      <c r="M190" s="146" t="s">
        <v>277</v>
      </c>
      <c r="N190" s="137" t="s">
        <v>277</v>
      </c>
      <c r="O190" s="138" t="s">
        <v>277</v>
      </c>
      <c r="P190" s="137">
        <v>0.99509655751500004</v>
      </c>
      <c r="Q190" s="138">
        <v>0.98437662743499998</v>
      </c>
    </row>
    <row r="191" spans="1:17" ht="20.149999999999999" customHeight="1" x14ac:dyDescent="0.35">
      <c r="A191" s="148"/>
      <c r="C191" s="136" t="s">
        <v>453</v>
      </c>
      <c r="D191" s="143" t="s">
        <v>277</v>
      </c>
      <c r="E191" s="146" t="s">
        <v>277</v>
      </c>
      <c r="F191" s="137">
        <v>0</v>
      </c>
      <c r="G191" s="138">
        <v>1</v>
      </c>
      <c r="H191" s="143" t="s">
        <v>277</v>
      </c>
      <c r="I191" s="146" t="s">
        <v>277</v>
      </c>
      <c r="J191" s="137" t="s">
        <v>277</v>
      </c>
      <c r="K191" s="146" t="s">
        <v>277</v>
      </c>
      <c r="L191" s="137" t="s">
        <v>277</v>
      </c>
      <c r="M191" s="146" t="s">
        <v>277</v>
      </c>
      <c r="N191" s="137" t="s">
        <v>277</v>
      </c>
      <c r="O191" s="138" t="s">
        <v>277</v>
      </c>
      <c r="P191" s="137" t="s">
        <v>277</v>
      </c>
      <c r="Q191" s="138" t="s">
        <v>277</v>
      </c>
    </row>
    <row r="192" spans="1:17" ht="20.149999999999999" customHeight="1" x14ac:dyDescent="0.35">
      <c r="A192" s="148"/>
      <c r="C192" s="136" t="s">
        <v>454</v>
      </c>
      <c r="D192" s="143" t="s">
        <v>277</v>
      </c>
      <c r="E192" s="146" t="s">
        <v>277</v>
      </c>
      <c r="F192" s="137">
        <v>0.9853472006019095</v>
      </c>
      <c r="G192" s="138">
        <v>0.96499058294601903</v>
      </c>
      <c r="H192" s="143">
        <v>0.97881050981022832</v>
      </c>
      <c r="I192" s="146">
        <v>0.9696343595917899</v>
      </c>
      <c r="J192" s="137">
        <v>0.88309836377473361</v>
      </c>
      <c r="K192" s="146">
        <v>0.74528290719696966</v>
      </c>
      <c r="L192" s="137" t="s">
        <v>277</v>
      </c>
      <c r="M192" s="146" t="s">
        <v>277</v>
      </c>
      <c r="N192" s="137">
        <v>0.80327868852459017</v>
      </c>
      <c r="O192" s="138">
        <v>0.7407407407407407</v>
      </c>
      <c r="P192" s="137">
        <v>0.93463943309700004</v>
      </c>
      <c r="Q192" s="138">
        <v>0.87789447568599999</v>
      </c>
    </row>
    <row r="193" spans="1:17" ht="20.149999999999999" customHeight="1" x14ac:dyDescent="0.35">
      <c r="A193" s="148"/>
      <c r="C193" s="136" t="s">
        <v>455</v>
      </c>
      <c r="D193" s="143" t="s">
        <v>277</v>
      </c>
      <c r="E193" s="146" t="s">
        <v>277</v>
      </c>
      <c r="F193" s="137">
        <v>1</v>
      </c>
      <c r="G193" s="138">
        <v>0.995977</v>
      </c>
      <c r="H193" s="143" t="s">
        <v>277</v>
      </c>
      <c r="I193" s="146" t="s">
        <v>277</v>
      </c>
      <c r="J193" s="137" t="s">
        <v>277</v>
      </c>
      <c r="K193" s="146" t="s">
        <v>277</v>
      </c>
      <c r="L193" s="137" t="s">
        <v>277</v>
      </c>
      <c r="M193" s="146" t="s">
        <v>277</v>
      </c>
      <c r="N193" s="137">
        <v>0.9570815450643777</v>
      </c>
      <c r="O193" s="138">
        <v>0.94718309859154926</v>
      </c>
      <c r="P193" s="137">
        <v>0.96789444843500005</v>
      </c>
      <c r="Q193" s="138">
        <v>0.9765284290516667</v>
      </c>
    </row>
    <row r="194" spans="1:17" ht="20.149999999999999" customHeight="1" x14ac:dyDescent="0.35">
      <c r="A194" s="148"/>
      <c r="C194" s="136" t="s">
        <v>456</v>
      </c>
      <c r="D194" s="143" t="s">
        <v>277</v>
      </c>
      <c r="E194" s="146" t="s">
        <v>277</v>
      </c>
      <c r="F194" s="137" t="s">
        <v>277</v>
      </c>
      <c r="G194" s="138" t="s">
        <v>277</v>
      </c>
      <c r="H194" s="143" t="s">
        <v>277</v>
      </c>
      <c r="I194" s="146" t="s">
        <v>277</v>
      </c>
      <c r="J194" s="137" t="s">
        <v>277</v>
      </c>
      <c r="K194" s="146" t="s">
        <v>277</v>
      </c>
      <c r="L194" s="137" t="s">
        <v>277</v>
      </c>
      <c r="M194" s="146" t="s">
        <v>277</v>
      </c>
      <c r="N194" s="137" t="s">
        <v>277</v>
      </c>
      <c r="O194" s="138" t="s">
        <v>277</v>
      </c>
      <c r="P194" s="137">
        <v>0.99918300653666658</v>
      </c>
      <c r="Q194" s="138">
        <v>0.97140522876083357</v>
      </c>
    </row>
    <row r="195" spans="1:17" ht="20.149999999999999" customHeight="1" x14ac:dyDescent="0.35">
      <c r="A195" s="148"/>
      <c r="C195" s="136" t="s">
        <v>457</v>
      </c>
      <c r="D195" s="143" t="s">
        <v>277</v>
      </c>
      <c r="E195" s="146" t="s">
        <v>277</v>
      </c>
      <c r="F195" s="137" t="s">
        <v>277</v>
      </c>
      <c r="G195" s="138" t="s">
        <v>277</v>
      </c>
      <c r="H195" s="143" t="s">
        <v>277</v>
      </c>
      <c r="I195" s="146" t="s">
        <v>277</v>
      </c>
      <c r="J195" s="137">
        <v>0.97439519230769256</v>
      </c>
      <c r="K195" s="146">
        <v>0.99810448532272056</v>
      </c>
      <c r="L195" s="137" t="s">
        <v>277</v>
      </c>
      <c r="M195" s="146" t="s">
        <v>277</v>
      </c>
      <c r="N195" s="137" t="s">
        <v>277</v>
      </c>
      <c r="O195" s="138" t="s">
        <v>277</v>
      </c>
      <c r="P195" s="137">
        <v>0.69902112055285714</v>
      </c>
      <c r="Q195" s="138">
        <v>0.69587965036999999</v>
      </c>
    </row>
    <row r="196" spans="1:17" ht="20.149999999999999" customHeight="1" x14ac:dyDescent="0.35">
      <c r="A196" s="148"/>
      <c r="C196" s="136" t="s">
        <v>458</v>
      </c>
      <c r="D196" s="143">
        <v>0.99950199203187295</v>
      </c>
      <c r="E196" s="146">
        <v>0.99996934302093898</v>
      </c>
      <c r="F196" s="137">
        <v>0</v>
      </c>
      <c r="G196" s="138">
        <v>1</v>
      </c>
      <c r="H196" s="143" t="s">
        <v>277</v>
      </c>
      <c r="I196" s="146" t="s">
        <v>277</v>
      </c>
      <c r="J196" s="137">
        <v>0.99226070570054925</v>
      </c>
      <c r="K196" s="146">
        <v>0.99310358957945388</v>
      </c>
      <c r="L196" s="137" t="s">
        <v>277</v>
      </c>
      <c r="M196" s="146" t="s">
        <v>277</v>
      </c>
      <c r="N196" s="137" t="s">
        <v>277</v>
      </c>
      <c r="O196" s="138" t="s">
        <v>277</v>
      </c>
      <c r="P196" s="137">
        <v>0.97040632766166668</v>
      </c>
      <c r="Q196" s="138">
        <v>0.97819857146666667</v>
      </c>
    </row>
    <row r="197" spans="1:17" ht="20.149999999999999" customHeight="1" x14ac:dyDescent="0.35">
      <c r="A197" s="148"/>
      <c r="C197" s="136" t="s">
        <v>459</v>
      </c>
      <c r="D197" s="143" t="s">
        <v>277</v>
      </c>
      <c r="E197" s="146" t="s">
        <v>277</v>
      </c>
      <c r="F197" s="137">
        <v>0.88417838417540517</v>
      </c>
      <c r="G197" s="138">
        <v>0.99999486301369866</v>
      </c>
      <c r="H197" s="143" t="s">
        <v>277</v>
      </c>
      <c r="I197" s="146" t="s">
        <v>277</v>
      </c>
      <c r="J197" s="137" t="s">
        <v>277</v>
      </c>
      <c r="K197" s="146" t="s">
        <v>277</v>
      </c>
      <c r="L197" s="137" t="s">
        <v>277</v>
      </c>
      <c r="M197" s="146" t="s">
        <v>277</v>
      </c>
      <c r="N197" s="137" t="s">
        <v>277</v>
      </c>
      <c r="O197" s="138" t="s">
        <v>277</v>
      </c>
      <c r="P197" s="137">
        <v>0.95315877230900004</v>
      </c>
      <c r="Q197" s="138">
        <v>0.94447549841599998</v>
      </c>
    </row>
    <row r="198" spans="1:17" ht="20.149999999999999" customHeight="1" x14ac:dyDescent="0.35">
      <c r="A198" s="148"/>
      <c r="C198" s="136" t="s">
        <v>460</v>
      </c>
      <c r="D198" s="143">
        <v>0.84655806621124496</v>
      </c>
      <c r="E198" s="146">
        <v>0.78545658123911399</v>
      </c>
      <c r="F198" s="137">
        <v>0.9998999999999999</v>
      </c>
      <c r="G198" s="138">
        <v>1</v>
      </c>
      <c r="H198" s="143" t="s">
        <v>277</v>
      </c>
      <c r="I198" s="146" t="s">
        <v>277</v>
      </c>
      <c r="J198" s="137" t="s">
        <v>277</v>
      </c>
      <c r="K198" s="146" t="s">
        <v>277</v>
      </c>
      <c r="L198" s="137" t="s">
        <v>277</v>
      </c>
      <c r="M198" s="146" t="s">
        <v>277</v>
      </c>
      <c r="N198" s="137" t="s">
        <v>277</v>
      </c>
      <c r="O198" s="138" t="s">
        <v>277</v>
      </c>
      <c r="P198" s="137">
        <v>0.94463562326909101</v>
      </c>
      <c r="Q198" s="138">
        <v>0.91498509594999988</v>
      </c>
    </row>
    <row r="199" spans="1:17" ht="20.149999999999999" customHeight="1" x14ac:dyDescent="0.35">
      <c r="A199" s="148"/>
      <c r="C199" s="136" t="s">
        <v>461</v>
      </c>
      <c r="D199" s="143" t="s">
        <v>277</v>
      </c>
      <c r="E199" s="146" t="s">
        <v>277</v>
      </c>
      <c r="F199" s="137" t="s">
        <v>277</v>
      </c>
      <c r="G199" s="138" t="s">
        <v>277</v>
      </c>
      <c r="H199" s="143" t="s">
        <v>277</v>
      </c>
      <c r="I199" s="146" t="s">
        <v>277</v>
      </c>
      <c r="J199" s="137" t="s">
        <v>277</v>
      </c>
      <c r="K199" s="146" t="s">
        <v>277</v>
      </c>
      <c r="L199" s="137" t="s">
        <v>277</v>
      </c>
      <c r="M199" s="146" t="s">
        <v>277</v>
      </c>
      <c r="N199" s="137" t="s">
        <v>277</v>
      </c>
      <c r="O199" s="138" t="s">
        <v>277</v>
      </c>
      <c r="P199" s="137">
        <v>0.88229838709700004</v>
      </c>
      <c r="Q199" s="138">
        <v>0.93</v>
      </c>
    </row>
    <row r="200" spans="1:17" ht="20.149999999999999" customHeight="1" x14ac:dyDescent="0.35">
      <c r="A200" s="148"/>
      <c r="C200" s="136" t="s">
        <v>462</v>
      </c>
      <c r="D200" s="143">
        <v>0.964609571788413</v>
      </c>
      <c r="E200" s="146">
        <v>0.96122568473098702</v>
      </c>
      <c r="F200" s="137">
        <v>0.98549999999999993</v>
      </c>
      <c r="G200" s="138">
        <v>0.98805809090909091</v>
      </c>
      <c r="H200" s="143" t="s">
        <v>277</v>
      </c>
      <c r="I200" s="146" t="s">
        <v>277</v>
      </c>
      <c r="J200" s="137">
        <v>0.92489111155343251</v>
      </c>
      <c r="K200" s="146">
        <v>0.98904975690878083</v>
      </c>
      <c r="L200" s="137" t="s">
        <v>277</v>
      </c>
      <c r="M200" s="146" t="s">
        <v>277</v>
      </c>
      <c r="N200" s="137">
        <v>0.97855227882037532</v>
      </c>
      <c r="O200" s="138">
        <v>0.98360655737704916</v>
      </c>
      <c r="P200" s="137">
        <v>0.9517065503708334</v>
      </c>
      <c r="Q200" s="138">
        <v>0.96178822387250007</v>
      </c>
    </row>
    <row r="201" spans="1:17" ht="20.149999999999999" customHeight="1" x14ac:dyDescent="0.35">
      <c r="A201" s="148"/>
      <c r="C201" s="136" t="s">
        <v>463</v>
      </c>
      <c r="D201" s="143" t="s">
        <v>277</v>
      </c>
      <c r="E201" s="146" t="s">
        <v>277</v>
      </c>
      <c r="F201" s="137" t="s">
        <v>277</v>
      </c>
      <c r="G201" s="138" t="s">
        <v>277</v>
      </c>
      <c r="H201" s="143" t="s">
        <v>277</v>
      </c>
      <c r="I201" s="146" t="s">
        <v>277</v>
      </c>
      <c r="J201" s="137" t="s">
        <v>277</v>
      </c>
      <c r="K201" s="146" t="s">
        <v>277</v>
      </c>
      <c r="L201" s="137" t="s">
        <v>277</v>
      </c>
      <c r="M201" s="146" t="s">
        <v>277</v>
      </c>
      <c r="N201" s="137">
        <v>1</v>
      </c>
      <c r="O201" s="138">
        <v>0.83333333333333337</v>
      </c>
      <c r="P201" s="137" t="s">
        <v>277</v>
      </c>
      <c r="Q201" s="138" t="s">
        <v>277</v>
      </c>
    </row>
    <row r="202" spans="1:17" ht="20.149999999999999" customHeight="1" x14ac:dyDescent="0.35">
      <c r="A202" s="148"/>
      <c r="C202" s="136" t="s">
        <v>464</v>
      </c>
      <c r="D202" s="143" t="s">
        <v>277</v>
      </c>
      <c r="E202" s="146" t="s">
        <v>277</v>
      </c>
      <c r="F202" s="137">
        <v>0.98241873233311594</v>
      </c>
      <c r="G202" s="138">
        <v>0.99667183083278976</v>
      </c>
      <c r="H202" s="143">
        <v>0.98446637426900585</v>
      </c>
      <c r="I202" s="146">
        <v>0.97761700913242011</v>
      </c>
      <c r="J202" s="137">
        <v>0.99403824200913238</v>
      </c>
      <c r="K202" s="146">
        <v>0.99199498945147679</v>
      </c>
      <c r="L202" s="137" t="s">
        <v>277</v>
      </c>
      <c r="M202" s="146" t="s">
        <v>277</v>
      </c>
      <c r="N202" s="137">
        <v>0.9285714285714286</v>
      </c>
      <c r="O202" s="138">
        <v>0.75</v>
      </c>
      <c r="P202" s="137">
        <v>0.93674938184400003</v>
      </c>
      <c r="Q202" s="138">
        <v>0.95326125645100002</v>
      </c>
    </row>
    <row r="203" spans="1:17" ht="20.149999999999999" customHeight="1" x14ac:dyDescent="0.35">
      <c r="A203" s="148"/>
      <c r="C203" s="136" t="s">
        <v>465</v>
      </c>
      <c r="D203" s="143" t="s">
        <v>277</v>
      </c>
      <c r="E203" s="146" t="s">
        <v>277</v>
      </c>
      <c r="F203" s="137">
        <v>0.97872146118721459</v>
      </c>
      <c r="G203" s="138">
        <v>0.97768484369511766</v>
      </c>
      <c r="H203" s="143" t="s">
        <v>277</v>
      </c>
      <c r="I203" s="146" t="s">
        <v>277</v>
      </c>
      <c r="J203" s="137" t="s">
        <v>277</v>
      </c>
      <c r="K203" s="146" t="s">
        <v>277</v>
      </c>
      <c r="L203" s="137" t="s">
        <v>277</v>
      </c>
      <c r="M203" s="146" t="s">
        <v>277</v>
      </c>
      <c r="N203" s="137">
        <v>1</v>
      </c>
      <c r="O203" s="138" t="s">
        <v>277</v>
      </c>
      <c r="P203" s="137">
        <v>0.97952724473200004</v>
      </c>
      <c r="Q203" s="138">
        <v>0.95320425805499998</v>
      </c>
    </row>
    <row r="204" spans="1:17" ht="20.149999999999999" customHeight="1" x14ac:dyDescent="0.35">
      <c r="A204" s="148"/>
      <c r="C204" s="136" t="s">
        <v>466</v>
      </c>
      <c r="D204" s="143" t="s">
        <v>277</v>
      </c>
      <c r="E204" s="146" t="s">
        <v>277</v>
      </c>
      <c r="F204" s="137">
        <v>0.99050758317025445</v>
      </c>
      <c r="G204" s="138">
        <v>0.99998124592302673</v>
      </c>
      <c r="H204" s="143" t="s">
        <v>277</v>
      </c>
      <c r="I204" s="146" t="s">
        <v>277</v>
      </c>
      <c r="J204" s="137">
        <v>0.99045947488584474</v>
      </c>
      <c r="K204" s="146">
        <v>0.98309946236559143</v>
      </c>
      <c r="L204" s="137" t="s">
        <v>277</v>
      </c>
      <c r="M204" s="146" t="s">
        <v>277</v>
      </c>
      <c r="N204" s="137" t="s">
        <v>277</v>
      </c>
      <c r="O204" s="138" t="s">
        <v>277</v>
      </c>
      <c r="P204" s="137">
        <v>0.952908932353</v>
      </c>
      <c r="Q204" s="138">
        <v>0.97076878105800002</v>
      </c>
    </row>
    <row r="205" spans="1:17" ht="20.149999999999999" customHeight="1" x14ac:dyDescent="0.35">
      <c r="A205" s="148"/>
      <c r="C205" s="136" t="s">
        <v>467</v>
      </c>
      <c r="D205" s="143" t="s">
        <v>277</v>
      </c>
      <c r="E205" s="146" t="s">
        <v>277</v>
      </c>
      <c r="F205" s="137" t="s">
        <v>277</v>
      </c>
      <c r="G205" s="138" t="s">
        <v>277</v>
      </c>
      <c r="H205" s="143" t="s">
        <v>277</v>
      </c>
      <c r="I205" s="146" t="s">
        <v>277</v>
      </c>
      <c r="J205" s="137" t="s">
        <v>277</v>
      </c>
      <c r="K205" s="146" t="s">
        <v>277</v>
      </c>
      <c r="L205" s="137" t="s">
        <v>277</v>
      </c>
      <c r="M205" s="146" t="s">
        <v>277</v>
      </c>
      <c r="N205" s="137" t="s">
        <v>277</v>
      </c>
      <c r="O205" s="138" t="s">
        <v>277</v>
      </c>
      <c r="P205" s="137">
        <v>0.92083824450999996</v>
      </c>
      <c r="Q205" s="138">
        <v>0.92048251412166682</v>
      </c>
    </row>
    <row r="206" spans="1:17" ht="20.149999999999999" customHeight="1" x14ac:dyDescent="0.35">
      <c r="A206" s="148"/>
      <c r="C206" s="136" t="s">
        <v>468</v>
      </c>
      <c r="D206" s="143" t="s">
        <v>277</v>
      </c>
      <c r="E206" s="146" t="s">
        <v>277</v>
      </c>
      <c r="F206" s="137">
        <v>0.9930756964109001</v>
      </c>
      <c r="G206" s="138">
        <v>0.99171278070761837</v>
      </c>
      <c r="H206" s="143" t="s">
        <v>277</v>
      </c>
      <c r="I206" s="146" t="s">
        <v>277</v>
      </c>
      <c r="J206" s="137">
        <v>0.96480478434511063</v>
      </c>
      <c r="K206" s="146">
        <v>0.7416501845991561</v>
      </c>
      <c r="L206" s="137" t="s">
        <v>277</v>
      </c>
      <c r="M206" s="146" t="s">
        <v>277</v>
      </c>
      <c r="N206" s="137">
        <v>0.92</v>
      </c>
      <c r="O206" s="138">
        <v>0.42857142857142855</v>
      </c>
      <c r="P206" s="137">
        <v>0.93029244068400008</v>
      </c>
      <c r="Q206" s="138">
        <v>0.92253521126799998</v>
      </c>
    </row>
    <row r="207" spans="1:17" ht="20.149999999999999" customHeight="1" x14ac:dyDescent="0.35">
      <c r="A207" s="148"/>
      <c r="C207" s="136" t="s">
        <v>468</v>
      </c>
      <c r="D207" s="143" t="s">
        <v>277</v>
      </c>
      <c r="E207" s="146" t="s">
        <v>277</v>
      </c>
      <c r="F207" s="137">
        <v>0.9930756964109001</v>
      </c>
      <c r="G207" s="138">
        <v>0.99171278070761837</v>
      </c>
      <c r="H207" s="143" t="s">
        <v>277</v>
      </c>
      <c r="I207" s="146" t="s">
        <v>277</v>
      </c>
      <c r="J207" s="137">
        <v>0.96480478434511063</v>
      </c>
      <c r="K207" s="146">
        <v>0.7416501845991561</v>
      </c>
      <c r="L207" s="137" t="s">
        <v>277</v>
      </c>
      <c r="M207" s="146" t="s">
        <v>277</v>
      </c>
      <c r="N207" s="137">
        <v>0.92</v>
      </c>
      <c r="O207" s="138">
        <v>0.42857142857142855</v>
      </c>
      <c r="P207" s="137">
        <v>0.91617495121100001</v>
      </c>
      <c r="Q207" s="138">
        <v>0.941425301085</v>
      </c>
    </row>
    <row r="208" spans="1:17" ht="20.149999999999999" customHeight="1" x14ac:dyDescent="0.35">
      <c r="A208" s="148"/>
      <c r="C208" s="136" t="s">
        <v>469</v>
      </c>
      <c r="D208" s="143" t="s">
        <v>277</v>
      </c>
      <c r="E208" s="146">
        <v>0.99974457215836499</v>
      </c>
      <c r="F208" s="137">
        <v>0</v>
      </c>
      <c r="G208" s="138">
        <v>1</v>
      </c>
      <c r="H208" s="143" t="s">
        <v>277</v>
      </c>
      <c r="I208" s="146" t="s">
        <v>277</v>
      </c>
      <c r="J208" s="137" t="s">
        <v>277</v>
      </c>
      <c r="K208" s="146" t="s">
        <v>277</v>
      </c>
      <c r="L208" s="137" t="s">
        <v>277</v>
      </c>
      <c r="M208" s="146" t="s">
        <v>277</v>
      </c>
      <c r="N208" s="137" t="s">
        <v>277</v>
      </c>
      <c r="O208" s="138" t="s">
        <v>277</v>
      </c>
      <c r="P208" s="137">
        <v>0.99038234406818182</v>
      </c>
      <c r="Q208" s="138">
        <v>0.97112573099833344</v>
      </c>
    </row>
    <row r="209" spans="1:17" ht="20.149999999999999" customHeight="1" x14ac:dyDescent="0.35">
      <c r="A209" s="148"/>
      <c r="C209" s="136" t="s">
        <v>470</v>
      </c>
      <c r="D209" s="143" t="s">
        <v>277</v>
      </c>
      <c r="E209" s="146" t="s">
        <v>277</v>
      </c>
      <c r="F209" s="137">
        <v>0.99490541422048273</v>
      </c>
      <c r="G209" s="138">
        <v>0.98078721193804308</v>
      </c>
      <c r="H209" s="143" t="s">
        <v>277</v>
      </c>
      <c r="I209" s="146" t="s">
        <v>277</v>
      </c>
      <c r="J209" s="137" t="s">
        <v>277</v>
      </c>
      <c r="K209" s="146" t="s">
        <v>277</v>
      </c>
      <c r="L209" s="137" t="s">
        <v>277</v>
      </c>
      <c r="M209" s="146" t="s">
        <v>277</v>
      </c>
      <c r="N209" s="137" t="s">
        <v>277</v>
      </c>
      <c r="O209" s="138">
        <v>1</v>
      </c>
      <c r="P209" s="137">
        <v>0.95852548921799996</v>
      </c>
      <c r="Q209" s="138">
        <v>0.96710282681199999</v>
      </c>
    </row>
    <row r="210" spans="1:17" ht="20.149999999999999" customHeight="1" x14ac:dyDescent="0.35">
      <c r="A210" s="148"/>
      <c r="C210" s="136" t="s">
        <v>471</v>
      </c>
      <c r="D210" s="143" t="s">
        <v>277</v>
      </c>
      <c r="E210" s="146">
        <v>0.99980067769583403</v>
      </c>
      <c r="F210" s="137">
        <v>0</v>
      </c>
      <c r="G210" s="138">
        <v>1</v>
      </c>
      <c r="H210" s="143" t="s">
        <v>277</v>
      </c>
      <c r="I210" s="146" t="s">
        <v>277</v>
      </c>
      <c r="J210" s="137">
        <v>0.99249277677133674</v>
      </c>
      <c r="K210" s="146">
        <v>0.98223870328789908</v>
      </c>
      <c r="L210" s="137" t="s">
        <v>277</v>
      </c>
      <c r="M210" s="146" t="s">
        <v>277</v>
      </c>
      <c r="N210" s="137" t="s">
        <v>277</v>
      </c>
      <c r="O210" s="138" t="s">
        <v>277</v>
      </c>
      <c r="P210" s="137">
        <v>0.94049312470750013</v>
      </c>
      <c r="Q210" s="138">
        <v>0.78888630880666655</v>
      </c>
    </row>
    <row r="211" spans="1:17" ht="20.149999999999999" customHeight="1" x14ac:dyDescent="0.35">
      <c r="A211" s="148"/>
      <c r="C211" s="136" t="s">
        <v>472</v>
      </c>
      <c r="D211" s="143" t="s">
        <v>277</v>
      </c>
      <c r="E211" s="146" t="s">
        <v>277</v>
      </c>
      <c r="F211" s="137" t="s">
        <v>277</v>
      </c>
      <c r="G211" s="138" t="s">
        <v>277</v>
      </c>
      <c r="H211" s="143" t="s">
        <v>277</v>
      </c>
      <c r="I211" s="146" t="s">
        <v>277</v>
      </c>
      <c r="J211" s="137" t="s">
        <v>277</v>
      </c>
      <c r="K211" s="146" t="s">
        <v>277</v>
      </c>
      <c r="L211" s="137" t="s">
        <v>277</v>
      </c>
      <c r="M211" s="146" t="s">
        <v>277</v>
      </c>
      <c r="N211" s="137" t="s">
        <v>277</v>
      </c>
      <c r="O211" s="138" t="s">
        <v>277</v>
      </c>
      <c r="P211" s="137">
        <v>1</v>
      </c>
      <c r="Q211" s="138">
        <v>1</v>
      </c>
    </row>
    <row r="212" spans="1:17" ht="20.149999999999999" customHeight="1" x14ac:dyDescent="0.35">
      <c r="A212" s="148"/>
      <c r="C212" s="136" t="s">
        <v>473</v>
      </c>
      <c r="D212" s="143" t="s">
        <v>277</v>
      </c>
      <c r="E212" s="146" t="s">
        <v>277</v>
      </c>
      <c r="F212" s="137">
        <v>0.99859671500179015</v>
      </c>
      <c r="G212" s="138">
        <v>0.9646171408500176</v>
      </c>
      <c r="H212" s="143" t="s">
        <v>277</v>
      </c>
      <c r="I212" s="146" t="s">
        <v>277</v>
      </c>
      <c r="J212" s="137" t="s">
        <v>277</v>
      </c>
      <c r="K212" s="146" t="s">
        <v>277</v>
      </c>
      <c r="L212" s="137" t="s">
        <v>277</v>
      </c>
      <c r="M212" s="146" t="s">
        <v>277</v>
      </c>
      <c r="N212" s="137" t="s">
        <v>277</v>
      </c>
      <c r="O212" s="138">
        <v>0.4</v>
      </c>
      <c r="P212" s="137">
        <v>0.95368640808699989</v>
      </c>
      <c r="Q212" s="138">
        <v>0.95853718957099998</v>
      </c>
    </row>
    <row r="213" spans="1:17" ht="20.149999999999999" customHeight="1" x14ac:dyDescent="0.35">
      <c r="A213" s="148"/>
      <c r="C213" s="136" t="s">
        <v>474</v>
      </c>
      <c r="D213" s="143" t="s">
        <v>277</v>
      </c>
      <c r="E213" s="146" t="s">
        <v>277</v>
      </c>
      <c r="F213" s="137">
        <v>0.99371922612411745</v>
      </c>
      <c r="G213" s="138">
        <v>0.99751056624910883</v>
      </c>
      <c r="H213" s="143" t="s">
        <v>277</v>
      </c>
      <c r="I213" s="146" t="s">
        <v>277</v>
      </c>
      <c r="J213" s="137" t="s">
        <v>277</v>
      </c>
      <c r="K213" s="146" t="s">
        <v>277</v>
      </c>
      <c r="L213" s="137" t="s">
        <v>277</v>
      </c>
      <c r="M213" s="146" t="s">
        <v>277</v>
      </c>
      <c r="N213" s="137" t="s">
        <v>277</v>
      </c>
      <c r="O213" s="138" t="s">
        <v>277</v>
      </c>
      <c r="P213" s="137">
        <v>0.95559233596100002</v>
      </c>
      <c r="Q213" s="138">
        <v>0.94778508243600001</v>
      </c>
    </row>
    <row r="214" spans="1:17" ht="20.149999999999999" customHeight="1" x14ac:dyDescent="0.35">
      <c r="A214" s="148"/>
      <c r="C214" s="136" t="s">
        <v>475</v>
      </c>
      <c r="D214" s="143" t="s">
        <v>277</v>
      </c>
      <c r="E214" s="146" t="s">
        <v>277</v>
      </c>
      <c r="F214" s="137">
        <v>0.99349443930754611</v>
      </c>
      <c r="G214" s="138">
        <v>0.99437093416601618</v>
      </c>
      <c r="H214" s="143">
        <v>0.97845873786407767</v>
      </c>
      <c r="I214" s="146">
        <v>0.96901127049180324</v>
      </c>
      <c r="J214" s="137">
        <v>0.94222289644012946</v>
      </c>
      <c r="K214" s="146">
        <v>0.97686256218905476</v>
      </c>
      <c r="L214" s="137" t="s">
        <v>277</v>
      </c>
      <c r="M214" s="146" t="s">
        <v>277</v>
      </c>
      <c r="N214" s="137" t="s">
        <v>277</v>
      </c>
      <c r="O214" s="138" t="s">
        <v>277</v>
      </c>
      <c r="P214" s="137">
        <v>0.95736847204699993</v>
      </c>
      <c r="Q214" s="138">
        <v>0.92258163894000011</v>
      </c>
    </row>
    <row r="215" spans="1:17" ht="20.149999999999999" customHeight="1" x14ac:dyDescent="0.35">
      <c r="A215" s="148"/>
      <c r="C215" s="136" t="s">
        <v>476</v>
      </c>
      <c r="D215" s="143">
        <v>0.96425255338904403</v>
      </c>
      <c r="E215" s="146">
        <v>0.98385781835969299</v>
      </c>
      <c r="F215" s="137">
        <v>0.99159999999999993</v>
      </c>
      <c r="G215" s="138">
        <v>0.95278818181818181</v>
      </c>
      <c r="H215" s="143" t="s">
        <v>277</v>
      </c>
      <c r="I215" s="146" t="s">
        <v>277</v>
      </c>
      <c r="J215" s="137">
        <v>0.99209145489926709</v>
      </c>
      <c r="K215" s="146">
        <v>0.99261377984389343</v>
      </c>
      <c r="L215" s="137" t="s">
        <v>277</v>
      </c>
      <c r="M215" s="146" t="s">
        <v>277</v>
      </c>
      <c r="N215" s="137">
        <v>0.98494623655913982</v>
      </c>
      <c r="O215" s="138">
        <v>0.97752808988764039</v>
      </c>
      <c r="P215" s="137">
        <v>0.98309240777999984</v>
      </c>
      <c r="Q215" s="138">
        <v>0.98743894994333348</v>
      </c>
    </row>
    <row r="216" spans="1:17" ht="20.149999999999999" customHeight="1" x14ac:dyDescent="0.35">
      <c r="A216" s="148"/>
      <c r="C216" s="136" t="s">
        <v>477</v>
      </c>
      <c r="D216" s="143" t="s">
        <v>277</v>
      </c>
      <c r="E216" s="146" t="s">
        <v>277</v>
      </c>
      <c r="F216" s="137" t="s">
        <v>277</v>
      </c>
      <c r="G216" s="138" t="s">
        <v>277</v>
      </c>
      <c r="H216" s="143" t="s">
        <v>277</v>
      </c>
      <c r="I216" s="146" t="s">
        <v>277</v>
      </c>
      <c r="J216" s="137" t="s">
        <v>277</v>
      </c>
      <c r="K216" s="146" t="s">
        <v>277</v>
      </c>
      <c r="L216" s="137" t="s">
        <v>277</v>
      </c>
      <c r="M216" s="146" t="s">
        <v>277</v>
      </c>
      <c r="N216" s="137" t="s">
        <v>277</v>
      </c>
      <c r="O216" s="138" t="s">
        <v>277</v>
      </c>
      <c r="P216" s="137">
        <v>0.97329059829166664</v>
      </c>
      <c r="Q216" s="138">
        <v>0.98717948718000004</v>
      </c>
    </row>
    <row r="217" spans="1:17" ht="20.149999999999999" customHeight="1" x14ac:dyDescent="0.35">
      <c r="A217" s="148"/>
      <c r="C217" s="136" t="s">
        <v>478</v>
      </c>
      <c r="D217" s="143" t="s">
        <v>277</v>
      </c>
      <c r="E217" s="146" t="s">
        <v>277</v>
      </c>
      <c r="F217" s="137">
        <v>0.9945544310290404</v>
      </c>
      <c r="G217" s="138">
        <v>0.99569924422502587</v>
      </c>
      <c r="H217" s="143" t="s">
        <v>277</v>
      </c>
      <c r="I217" s="146" t="s">
        <v>277</v>
      </c>
      <c r="J217" s="137" t="s">
        <v>277</v>
      </c>
      <c r="K217" s="146" t="s">
        <v>277</v>
      </c>
      <c r="L217" s="137" t="s">
        <v>277</v>
      </c>
      <c r="M217" s="146" t="s">
        <v>277</v>
      </c>
      <c r="N217" s="137" t="s">
        <v>277</v>
      </c>
      <c r="O217" s="138" t="s">
        <v>277</v>
      </c>
      <c r="P217" s="137">
        <v>0.96177346075499992</v>
      </c>
      <c r="Q217" s="138">
        <v>0.96441852603099998</v>
      </c>
    </row>
    <row r="218" spans="1:17" ht="20.149999999999999" customHeight="1" x14ac:dyDescent="0.35">
      <c r="A218" s="148"/>
      <c r="C218" s="136" t="s">
        <v>479</v>
      </c>
      <c r="D218" s="143">
        <v>0.84254352763058304</v>
      </c>
      <c r="E218" s="146">
        <v>0.72523584905660399</v>
      </c>
      <c r="F218" s="137">
        <v>0.99900000000000011</v>
      </c>
      <c r="G218" s="138">
        <v>0.99487045454545442</v>
      </c>
      <c r="H218" s="143" t="s">
        <v>277</v>
      </c>
      <c r="I218" s="146" t="s">
        <v>277</v>
      </c>
      <c r="J218" s="137" t="s">
        <v>277</v>
      </c>
      <c r="K218" s="146" t="s">
        <v>277</v>
      </c>
      <c r="L218" s="137" t="s">
        <v>277</v>
      </c>
      <c r="M218" s="146" t="s">
        <v>277</v>
      </c>
      <c r="N218" s="137">
        <v>0.98701298701298701</v>
      </c>
      <c r="O218" s="138">
        <v>0.99215686274509807</v>
      </c>
      <c r="P218" s="137">
        <v>0.94528728158249986</v>
      </c>
      <c r="Q218" s="138">
        <v>0.94782240504083348</v>
      </c>
    </row>
    <row r="219" spans="1:17" ht="20.149999999999999" customHeight="1" x14ac:dyDescent="0.35">
      <c r="A219" s="148"/>
      <c r="C219" s="136" t="s">
        <v>480</v>
      </c>
      <c r="D219" s="143">
        <v>0.998702646600934</v>
      </c>
      <c r="E219" s="146">
        <v>0.99923842680737596</v>
      </c>
      <c r="F219" s="137">
        <v>0.99719999999999998</v>
      </c>
      <c r="G219" s="138">
        <v>0.97152127272727273</v>
      </c>
      <c r="H219" s="143" t="s">
        <v>277</v>
      </c>
      <c r="I219" s="146" t="s">
        <v>277</v>
      </c>
      <c r="J219" s="137">
        <v>0.99721661651234605</v>
      </c>
      <c r="K219" s="146">
        <v>0.98500277630547994</v>
      </c>
      <c r="L219" s="137" t="s">
        <v>277</v>
      </c>
      <c r="M219" s="146" t="s">
        <v>277</v>
      </c>
      <c r="N219" s="137">
        <v>0.98829431438127091</v>
      </c>
      <c r="O219" s="138">
        <v>0.98023176550783908</v>
      </c>
      <c r="P219" s="137">
        <v>0.92559239454583331</v>
      </c>
      <c r="Q219" s="138">
        <v>0.95375481000166684</v>
      </c>
    </row>
    <row r="220" spans="1:17" ht="20.149999999999999" customHeight="1" x14ac:dyDescent="0.35">
      <c r="A220" s="148"/>
      <c r="C220" s="136" t="s">
        <v>481</v>
      </c>
      <c r="D220" s="143">
        <v>0.98912491843688799</v>
      </c>
      <c r="E220" s="146">
        <v>0.98764659890539497</v>
      </c>
      <c r="F220" s="137">
        <v>0.97189999999999999</v>
      </c>
      <c r="G220" s="138">
        <v>0.97349836363636366</v>
      </c>
      <c r="H220" s="143" t="s">
        <v>277</v>
      </c>
      <c r="I220" s="146" t="s">
        <v>277</v>
      </c>
      <c r="J220" s="137">
        <v>0.94530188058298037</v>
      </c>
      <c r="K220" s="146">
        <v>0.94538980532156514</v>
      </c>
      <c r="L220" s="137" t="s">
        <v>277</v>
      </c>
      <c r="M220" s="146" t="s">
        <v>277</v>
      </c>
      <c r="N220" s="137">
        <v>0.97587131367292224</v>
      </c>
      <c r="O220" s="138">
        <v>0.97253218884120174</v>
      </c>
      <c r="P220" s="137">
        <v>0.95509341086545463</v>
      </c>
      <c r="Q220" s="138">
        <v>0.97828321574583343</v>
      </c>
    </row>
    <row r="221" spans="1:17" ht="20.149999999999999" customHeight="1" x14ac:dyDescent="0.35">
      <c r="A221" s="148"/>
      <c r="C221" s="136" t="s">
        <v>482</v>
      </c>
      <c r="D221" s="143" t="s">
        <v>277</v>
      </c>
      <c r="E221" s="146" t="s">
        <v>277</v>
      </c>
      <c r="F221" s="137">
        <v>0</v>
      </c>
      <c r="G221" s="138">
        <v>0.99469590909090921</v>
      </c>
      <c r="H221" s="143" t="s">
        <v>277</v>
      </c>
      <c r="I221" s="146" t="s">
        <v>277</v>
      </c>
      <c r="J221" s="137">
        <v>0.97670724106324436</v>
      </c>
      <c r="K221" s="146">
        <v>0.96291914234825982</v>
      </c>
      <c r="L221" s="137" t="s">
        <v>277</v>
      </c>
      <c r="M221" s="146" t="s">
        <v>277</v>
      </c>
      <c r="N221" s="137">
        <v>0.9639344262295082</v>
      </c>
      <c r="O221" s="138">
        <v>0.92944785276073616</v>
      </c>
      <c r="P221" s="137">
        <v>0.85548466833083336</v>
      </c>
      <c r="Q221" s="138">
        <v>0.91156663181399988</v>
      </c>
    </row>
    <row r="222" spans="1:17" ht="20.149999999999999" customHeight="1" x14ac:dyDescent="0.35">
      <c r="A222" s="148"/>
      <c r="C222" s="136" t="s">
        <v>483</v>
      </c>
      <c r="D222" s="143" t="s">
        <v>277</v>
      </c>
      <c r="E222" s="146" t="s">
        <v>277</v>
      </c>
      <c r="F222" s="137">
        <v>0.99739041095890413</v>
      </c>
      <c r="G222" s="138">
        <v>0.99905764840182654</v>
      </c>
      <c r="H222" s="143" t="s">
        <v>277</v>
      </c>
      <c r="I222" s="146" t="s">
        <v>277</v>
      </c>
      <c r="J222" s="137" t="s">
        <v>277</v>
      </c>
      <c r="K222" s="146" t="s">
        <v>277</v>
      </c>
      <c r="L222" s="137" t="s">
        <v>277</v>
      </c>
      <c r="M222" s="146" t="s">
        <v>277</v>
      </c>
      <c r="N222" s="137" t="s">
        <v>277</v>
      </c>
      <c r="O222" s="138" t="s">
        <v>277</v>
      </c>
      <c r="P222" s="137">
        <v>0.92540818198500008</v>
      </c>
      <c r="Q222" s="138">
        <v>0.95031032394799997</v>
      </c>
    </row>
    <row r="223" spans="1:17" ht="20.149999999999999" customHeight="1" x14ac:dyDescent="0.35">
      <c r="A223" s="148"/>
      <c r="C223" s="136" t="s">
        <v>484</v>
      </c>
      <c r="D223" s="143" t="s">
        <v>277</v>
      </c>
      <c r="E223" s="146" t="s">
        <v>277</v>
      </c>
      <c r="F223" s="137" t="s">
        <v>277</v>
      </c>
      <c r="G223" s="138" t="s">
        <v>277</v>
      </c>
      <c r="H223" s="143" t="s">
        <v>277</v>
      </c>
      <c r="I223" s="146" t="s">
        <v>277</v>
      </c>
      <c r="J223" s="137" t="s">
        <v>277</v>
      </c>
      <c r="K223" s="146" t="s">
        <v>277</v>
      </c>
      <c r="L223" s="137" t="s">
        <v>277</v>
      </c>
      <c r="M223" s="146" t="s">
        <v>277</v>
      </c>
      <c r="N223" s="137" t="s">
        <v>277</v>
      </c>
      <c r="O223" s="138">
        <v>0.74193548387096775</v>
      </c>
      <c r="P223" s="137">
        <v>0.9375</v>
      </c>
      <c r="Q223" s="138" t="s">
        <v>277</v>
      </c>
    </row>
    <row r="224" spans="1:17" ht="20.149999999999999" customHeight="1" x14ac:dyDescent="0.35">
      <c r="A224" s="148"/>
      <c r="C224" s="136" t="s">
        <v>485</v>
      </c>
      <c r="D224" s="143" t="s">
        <v>277</v>
      </c>
      <c r="E224" s="146" t="s">
        <v>277</v>
      </c>
      <c r="F224" s="137">
        <v>0.98508458285274891</v>
      </c>
      <c r="G224" s="138">
        <v>0.99259544885550788</v>
      </c>
      <c r="H224" s="143" t="s">
        <v>277</v>
      </c>
      <c r="I224" s="146" t="s">
        <v>277</v>
      </c>
      <c r="J224" s="137">
        <v>0.94357163242009134</v>
      </c>
      <c r="K224" s="146">
        <v>0.9835825421940928</v>
      </c>
      <c r="L224" s="137" t="s">
        <v>277</v>
      </c>
      <c r="M224" s="146" t="s">
        <v>277</v>
      </c>
      <c r="N224" s="137">
        <v>1</v>
      </c>
      <c r="O224" s="138">
        <v>0.84375</v>
      </c>
      <c r="P224" s="137">
        <v>0.95769645747200005</v>
      </c>
      <c r="Q224" s="138">
        <v>0.89667813178900002</v>
      </c>
    </row>
    <row r="225" spans="1:17" ht="20.149999999999999" customHeight="1" x14ac:dyDescent="0.35">
      <c r="A225" s="148"/>
      <c r="C225" s="136" t="s">
        <v>486</v>
      </c>
      <c r="D225" s="143" t="s">
        <v>277</v>
      </c>
      <c r="E225" s="146" t="s">
        <v>277</v>
      </c>
      <c r="F225" s="137">
        <v>0.99827002665544329</v>
      </c>
      <c r="G225" s="138">
        <v>1</v>
      </c>
      <c r="H225" s="143" t="s">
        <v>277</v>
      </c>
      <c r="I225" s="146" t="s">
        <v>277</v>
      </c>
      <c r="J225" s="137" t="s">
        <v>277</v>
      </c>
      <c r="K225" s="146" t="s">
        <v>277</v>
      </c>
      <c r="L225" s="137" t="s">
        <v>277</v>
      </c>
      <c r="M225" s="146" t="s">
        <v>277</v>
      </c>
      <c r="N225" s="137" t="s">
        <v>277</v>
      </c>
      <c r="O225" s="138" t="s">
        <v>277</v>
      </c>
      <c r="P225" s="137">
        <v>0.927080135094</v>
      </c>
      <c r="Q225" s="138">
        <v>0.90151114247099995</v>
      </c>
    </row>
    <row r="226" spans="1:17" ht="20.149999999999999" customHeight="1" x14ac:dyDescent="0.35">
      <c r="A226" s="148"/>
      <c r="C226" s="136" t="s">
        <v>487</v>
      </c>
      <c r="D226" s="143" t="s">
        <v>277</v>
      </c>
      <c r="E226" s="146" t="s">
        <v>277</v>
      </c>
      <c r="F226" s="137">
        <v>1</v>
      </c>
      <c r="G226" s="138">
        <v>1</v>
      </c>
      <c r="H226" s="143" t="s">
        <v>277</v>
      </c>
      <c r="I226" s="146" t="s">
        <v>277</v>
      </c>
      <c r="J226" s="137" t="s">
        <v>277</v>
      </c>
      <c r="K226" s="146" t="s">
        <v>277</v>
      </c>
      <c r="L226" s="137" t="s">
        <v>277</v>
      </c>
      <c r="M226" s="146" t="s">
        <v>277</v>
      </c>
      <c r="N226" s="137" t="s">
        <v>277</v>
      </c>
      <c r="O226" s="138" t="s">
        <v>277</v>
      </c>
      <c r="P226" s="137">
        <v>0.91916220521583336</v>
      </c>
      <c r="Q226" s="138">
        <v>0.91281012391250005</v>
      </c>
    </row>
    <row r="227" spans="1:17" ht="20.149999999999999" customHeight="1" x14ac:dyDescent="0.35">
      <c r="A227" s="148"/>
      <c r="C227" s="136" t="s">
        <v>488</v>
      </c>
      <c r="D227" s="143" t="s">
        <v>277</v>
      </c>
      <c r="E227" s="146" t="s">
        <v>277</v>
      </c>
      <c r="F227" s="137">
        <v>0.98429542824074079</v>
      </c>
      <c r="G227" s="138">
        <v>0.99997479071537287</v>
      </c>
      <c r="H227" s="143" t="s">
        <v>277</v>
      </c>
      <c r="I227" s="146" t="s">
        <v>277</v>
      </c>
      <c r="J227" s="137" t="s">
        <v>277</v>
      </c>
      <c r="K227" s="146" t="s">
        <v>277</v>
      </c>
      <c r="L227" s="137" t="s">
        <v>277</v>
      </c>
      <c r="M227" s="146" t="s">
        <v>277</v>
      </c>
      <c r="N227" s="137" t="s">
        <v>277</v>
      </c>
      <c r="O227" s="138" t="s">
        <v>277</v>
      </c>
      <c r="P227" s="137">
        <v>0.96866123840200002</v>
      </c>
      <c r="Q227" s="138">
        <v>0.9487326821169999</v>
      </c>
    </row>
    <row r="228" spans="1:17" ht="20.149999999999999" customHeight="1" x14ac:dyDescent="0.35">
      <c r="A228" s="148"/>
      <c r="C228" s="136" t="s">
        <v>489</v>
      </c>
      <c r="D228" s="143" t="s">
        <v>277</v>
      </c>
      <c r="E228" s="146" t="s">
        <v>277</v>
      </c>
      <c r="F228" s="137">
        <v>0.99981723604667505</v>
      </c>
      <c r="G228" s="138">
        <v>0.9733224885844749</v>
      </c>
      <c r="H228" s="143" t="s">
        <v>277</v>
      </c>
      <c r="I228" s="146" t="s">
        <v>277</v>
      </c>
      <c r="J228" s="137" t="s">
        <v>277</v>
      </c>
      <c r="K228" s="146" t="s">
        <v>277</v>
      </c>
      <c r="L228" s="137" t="s">
        <v>277</v>
      </c>
      <c r="M228" s="146" t="s">
        <v>277</v>
      </c>
      <c r="N228" s="137" t="s">
        <v>277</v>
      </c>
      <c r="O228" s="138" t="s">
        <v>277</v>
      </c>
      <c r="P228" s="137">
        <v>0.95613847796200002</v>
      </c>
      <c r="Q228" s="138">
        <v>0.9473716913139999</v>
      </c>
    </row>
    <row r="229" spans="1:17" ht="20.149999999999999" customHeight="1" x14ac:dyDescent="0.35">
      <c r="A229" s="148"/>
      <c r="C229" s="136" t="s">
        <v>490</v>
      </c>
      <c r="D229" s="143" t="s">
        <v>277</v>
      </c>
      <c r="E229" s="146" t="s">
        <v>277</v>
      </c>
      <c r="F229" s="137">
        <v>0.99560000000000004</v>
      </c>
      <c r="G229" s="138">
        <v>1</v>
      </c>
      <c r="H229" s="143" t="s">
        <v>277</v>
      </c>
      <c r="I229" s="146" t="s">
        <v>277</v>
      </c>
      <c r="J229" s="137" t="s">
        <v>277</v>
      </c>
      <c r="K229" s="146" t="s">
        <v>277</v>
      </c>
      <c r="L229" s="137" t="s">
        <v>277</v>
      </c>
      <c r="M229" s="146" t="s">
        <v>277</v>
      </c>
      <c r="N229" s="137">
        <v>0.91666666666666663</v>
      </c>
      <c r="O229" s="138">
        <v>0.89119170984455953</v>
      </c>
      <c r="P229" s="137">
        <v>0.87307955921250013</v>
      </c>
      <c r="Q229" s="138">
        <v>0.80360111056833328</v>
      </c>
    </row>
    <row r="230" spans="1:17" ht="20.149999999999999" customHeight="1" x14ac:dyDescent="0.35">
      <c r="A230" s="148"/>
      <c r="C230" s="136" t="s">
        <v>491</v>
      </c>
      <c r="D230" s="143" t="s">
        <v>277</v>
      </c>
      <c r="E230" s="146" t="s">
        <v>277</v>
      </c>
      <c r="F230" s="137">
        <v>0</v>
      </c>
      <c r="G230" s="138">
        <v>1</v>
      </c>
      <c r="H230" s="143" t="s">
        <v>277</v>
      </c>
      <c r="I230" s="146" t="s">
        <v>277</v>
      </c>
      <c r="J230" s="137" t="s">
        <v>277</v>
      </c>
      <c r="K230" s="146" t="s">
        <v>277</v>
      </c>
      <c r="L230" s="137" t="s">
        <v>277</v>
      </c>
      <c r="M230" s="146" t="s">
        <v>277</v>
      </c>
      <c r="N230" s="137" t="s">
        <v>277</v>
      </c>
      <c r="O230" s="138" t="s">
        <v>277</v>
      </c>
      <c r="P230" s="137">
        <v>0.95100354191909076</v>
      </c>
      <c r="Q230" s="138">
        <v>0.96140259740999989</v>
      </c>
    </row>
    <row r="231" spans="1:17" ht="20.149999999999999" customHeight="1" x14ac:dyDescent="0.35">
      <c r="A231" s="148"/>
      <c r="C231" s="136" t="s">
        <v>492</v>
      </c>
      <c r="D231" s="143" t="s">
        <v>277</v>
      </c>
      <c r="E231" s="146" t="s">
        <v>277</v>
      </c>
      <c r="F231" s="137">
        <v>0</v>
      </c>
      <c r="G231" s="138">
        <v>0.96807200000000004</v>
      </c>
      <c r="H231" s="143" t="s">
        <v>277</v>
      </c>
      <c r="I231" s="146" t="s">
        <v>277</v>
      </c>
      <c r="J231" s="137" t="s">
        <v>277</v>
      </c>
      <c r="K231" s="146" t="s">
        <v>277</v>
      </c>
      <c r="L231" s="137" t="s">
        <v>277</v>
      </c>
      <c r="M231" s="146" t="s">
        <v>277</v>
      </c>
      <c r="N231" s="137" t="s">
        <v>277</v>
      </c>
      <c r="O231" s="138" t="s">
        <v>277</v>
      </c>
      <c r="P231" s="137" t="s">
        <v>277</v>
      </c>
      <c r="Q231" s="138" t="s">
        <v>277</v>
      </c>
    </row>
    <row r="232" spans="1:17" ht="20.149999999999999" customHeight="1" x14ac:dyDescent="0.35">
      <c r="A232" s="148"/>
      <c r="C232" s="136" t="s">
        <v>493</v>
      </c>
      <c r="D232" s="143">
        <v>0.99927575592974804</v>
      </c>
      <c r="E232" s="146">
        <v>0.999422340963246</v>
      </c>
      <c r="F232" s="137">
        <v>0</v>
      </c>
      <c r="G232" s="138">
        <v>0.99983963636363637</v>
      </c>
      <c r="H232" s="143" t="s">
        <v>277</v>
      </c>
      <c r="I232" s="146" t="s">
        <v>277</v>
      </c>
      <c r="J232" s="137" t="s">
        <v>277</v>
      </c>
      <c r="K232" s="146" t="s">
        <v>277</v>
      </c>
      <c r="L232" s="137" t="s">
        <v>277</v>
      </c>
      <c r="M232" s="146" t="s">
        <v>277</v>
      </c>
      <c r="N232" s="137" t="s">
        <v>277</v>
      </c>
      <c r="O232" s="138" t="s">
        <v>277</v>
      </c>
      <c r="P232" s="137">
        <v>0.93333333333500013</v>
      </c>
      <c r="Q232" s="138">
        <v>0.95431711146285703</v>
      </c>
    </row>
    <row r="233" spans="1:17" ht="20.149999999999999" customHeight="1" x14ac:dyDescent="0.35">
      <c r="A233" s="148"/>
      <c r="C233" s="136" t="s">
        <v>494</v>
      </c>
      <c r="D233" s="143" t="s">
        <v>277</v>
      </c>
      <c r="E233" s="146" t="s">
        <v>277</v>
      </c>
      <c r="F233" s="137">
        <v>0.98428459311806915</v>
      </c>
      <c r="G233" s="138">
        <v>0.98995963796477493</v>
      </c>
      <c r="H233" s="143" t="s">
        <v>277</v>
      </c>
      <c r="I233" s="146" t="s">
        <v>277</v>
      </c>
      <c r="J233" s="137">
        <v>0.99572403436739665</v>
      </c>
      <c r="K233" s="146">
        <v>0.9973303445850914</v>
      </c>
      <c r="L233" s="137" t="s">
        <v>277</v>
      </c>
      <c r="M233" s="146" t="s">
        <v>277</v>
      </c>
      <c r="N233" s="137">
        <v>0.70886075949367089</v>
      </c>
      <c r="O233" s="138">
        <v>0.89655172413793105</v>
      </c>
      <c r="P233" s="137">
        <v>0.961457184859</v>
      </c>
      <c r="Q233" s="138">
        <v>0.93185838620700001</v>
      </c>
    </row>
    <row r="234" spans="1:17" ht="20.149999999999999" customHeight="1" x14ac:dyDescent="0.35">
      <c r="A234" s="148"/>
      <c r="C234" s="136" t="s">
        <v>495</v>
      </c>
      <c r="D234" s="143" t="s">
        <v>277</v>
      </c>
      <c r="E234" s="146" t="s">
        <v>277</v>
      </c>
      <c r="F234" s="137" t="s">
        <v>277</v>
      </c>
      <c r="G234" s="138" t="s">
        <v>277</v>
      </c>
      <c r="H234" s="143" t="s">
        <v>277</v>
      </c>
      <c r="I234" s="146" t="s">
        <v>277</v>
      </c>
      <c r="J234" s="137" t="s">
        <v>277</v>
      </c>
      <c r="K234" s="146" t="s">
        <v>277</v>
      </c>
      <c r="L234" s="137" t="s">
        <v>277</v>
      </c>
      <c r="M234" s="146" t="s">
        <v>277</v>
      </c>
      <c r="N234" s="137" t="s">
        <v>277</v>
      </c>
      <c r="O234" s="138" t="s">
        <v>277</v>
      </c>
      <c r="P234" s="137" t="s">
        <v>277</v>
      </c>
      <c r="Q234" s="138">
        <v>0.87301587302166683</v>
      </c>
    </row>
    <row r="235" spans="1:17" ht="20.149999999999999" customHeight="1" x14ac:dyDescent="0.35">
      <c r="A235" s="148"/>
      <c r="C235" s="136" t="s">
        <v>496</v>
      </c>
      <c r="D235" s="143">
        <v>0.99895615866388299</v>
      </c>
      <c r="E235" s="146">
        <v>0.99880284796169105</v>
      </c>
      <c r="F235" s="137" t="s">
        <v>277</v>
      </c>
      <c r="G235" s="138" t="s">
        <v>277</v>
      </c>
      <c r="H235" s="143" t="s">
        <v>277</v>
      </c>
      <c r="I235" s="146" t="s">
        <v>277</v>
      </c>
      <c r="J235" s="137">
        <v>0.96926220197157253</v>
      </c>
      <c r="K235" s="146">
        <v>0.99956225309468449</v>
      </c>
      <c r="L235" s="137" t="s">
        <v>277</v>
      </c>
      <c r="M235" s="146" t="s">
        <v>277</v>
      </c>
      <c r="N235" s="137">
        <v>1</v>
      </c>
      <c r="O235" s="138">
        <v>0.96666666666666667</v>
      </c>
      <c r="P235" s="137">
        <v>0.9453736948525</v>
      </c>
      <c r="Q235" s="138">
        <v>0.91033499143083318</v>
      </c>
    </row>
    <row r="236" spans="1:17" ht="20.149999999999999" customHeight="1" x14ac:dyDescent="0.35">
      <c r="A236" s="148"/>
      <c r="C236" s="136" t="s">
        <v>497</v>
      </c>
      <c r="D236" s="143" t="s">
        <v>277</v>
      </c>
      <c r="E236" s="146" t="s">
        <v>277</v>
      </c>
      <c r="F236" s="137">
        <v>0.98055518183300716</v>
      </c>
      <c r="G236" s="138">
        <v>0.99347801349264409</v>
      </c>
      <c r="H236" s="143" t="s">
        <v>277</v>
      </c>
      <c r="I236" s="146" t="s">
        <v>277</v>
      </c>
      <c r="J236" s="137">
        <v>0.99580764840182645</v>
      </c>
      <c r="K236" s="146">
        <v>0.99344145569620257</v>
      </c>
      <c r="L236" s="137" t="s">
        <v>277</v>
      </c>
      <c r="M236" s="146" t="s">
        <v>277</v>
      </c>
      <c r="N236" s="137">
        <v>1</v>
      </c>
      <c r="O236" s="138">
        <v>0.77419354838709675</v>
      </c>
      <c r="P236" s="137">
        <v>0.96748538011700003</v>
      </c>
      <c r="Q236" s="138">
        <v>0.94530359016499999</v>
      </c>
    </row>
    <row r="237" spans="1:17" ht="20.149999999999999" customHeight="1" x14ac:dyDescent="0.35">
      <c r="A237" s="148"/>
      <c r="C237" s="136" t="s">
        <v>498</v>
      </c>
      <c r="D237" s="143" t="s">
        <v>277</v>
      </c>
      <c r="E237" s="146" t="s">
        <v>277</v>
      </c>
      <c r="F237" s="137">
        <v>0.99975515172101448</v>
      </c>
      <c r="G237" s="138">
        <v>0.99989041095890407</v>
      </c>
      <c r="H237" s="143" t="s">
        <v>277</v>
      </c>
      <c r="I237" s="146" t="s">
        <v>277</v>
      </c>
      <c r="J237" s="137" t="s">
        <v>277</v>
      </c>
      <c r="K237" s="146" t="s">
        <v>277</v>
      </c>
      <c r="L237" s="137" t="s">
        <v>277</v>
      </c>
      <c r="M237" s="146" t="s">
        <v>277</v>
      </c>
      <c r="N237" s="137" t="s">
        <v>277</v>
      </c>
      <c r="O237" s="138" t="s">
        <v>277</v>
      </c>
      <c r="P237" s="137">
        <v>0.94438640693200004</v>
      </c>
      <c r="Q237" s="138">
        <v>0.98103712795300002</v>
      </c>
    </row>
    <row r="238" spans="1:17" ht="20.149999999999999" customHeight="1" x14ac:dyDescent="0.35">
      <c r="A238" s="148"/>
      <c r="C238" s="136" t="s">
        <v>499</v>
      </c>
      <c r="D238" s="143" t="s">
        <v>277</v>
      </c>
      <c r="E238" s="146" t="s">
        <v>277</v>
      </c>
      <c r="F238" s="137" t="s">
        <v>277</v>
      </c>
      <c r="G238" s="138" t="s">
        <v>277</v>
      </c>
      <c r="H238" s="143" t="s">
        <v>277</v>
      </c>
      <c r="I238" s="146" t="s">
        <v>277</v>
      </c>
      <c r="J238" s="137" t="s">
        <v>277</v>
      </c>
      <c r="K238" s="146" t="s">
        <v>277</v>
      </c>
      <c r="L238" s="137" t="s">
        <v>277</v>
      </c>
      <c r="M238" s="146" t="s">
        <v>277</v>
      </c>
      <c r="N238" s="137" t="s">
        <v>277</v>
      </c>
      <c r="O238" s="138" t="s">
        <v>277</v>
      </c>
      <c r="P238" s="137">
        <v>1</v>
      </c>
      <c r="Q238" s="138">
        <v>1</v>
      </c>
    </row>
    <row r="239" spans="1:17" ht="20.149999999999999" customHeight="1" x14ac:dyDescent="0.35">
      <c r="A239" s="148"/>
      <c r="C239" s="136" t="s">
        <v>500</v>
      </c>
      <c r="D239" s="143" t="s">
        <v>277</v>
      </c>
      <c r="E239" s="146" t="s">
        <v>277</v>
      </c>
      <c r="F239" s="137">
        <v>0.98014802958109981</v>
      </c>
      <c r="G239" s="138">
        <v>0.99564353326798183</v>
      </c>
      <c r="H239" s="143">
        <v>0.98609336982968365</v>
      </c>
      <c r="I239" s="146">
        <v>0.9795511252446184</v>
      </c>
      <c r="J239" s="137">
        <v>0.98638861709067194</v>
      </c>
      <c r="K239" s="146">
        <v>0.9901111362266426</v>
      </c>
      <c r="L239" s="137" t="s">
        <v>277</v>
      </c>
      <c r="M239" s="146" t="s">
        <v>277</v>
      </c>
      <c r="N239" s="137">
        <v>0.9464285714285714</v>
      </c>
      <c r="O239" s="138">
        <v>0.92436974789915971</v>
      </c>
      <c r="P239" s="137">
        <v>0.95427702218999999</v>
      </c>
      <c r="Q239" s="138">
        <v>0.94228230688699999</v>
      </c>
    </row>
    <row r="240" spans="1:17" ht="20.149999999999999" customHeight="1" x14ac:dyDescent="0.35">
      <c r="A240" s="148"/>
      <c r="C240" s="136" t="s">
        <v>501</v>
      </c>
      <c r="D240" s="143">
        <v>0.93039297658862896</v>
      </c>
      <c r="E240" s="146">
        <v>0.963218080316946</v>
      </c>
      <c r="F240" s="137">
        <v>0.99459999999999993</v>
      </c>
      <c r="G240" s="138">
        <v>0.93235972727272731</v>
      </c>
      <c r="H240" s="143" t="s">
        <v>277</v>
      </c>
      <c r="I240" s="146" t="s">
        <v>277</v>
      </c>
      <c r="J240" s="137" t="s">
        <v>277</v>
      </c>
      <c r="K240" s="146" t="s">
        <v>277</v>
      </c>
      <c r="L240" s="137" t="s">
        <v>277</v>
      </c>
      <c r="M240" s="146" t="s">
        <v>277</v>
      </c>
      <c r="N240" s="137">
        <v>0.93</v>
      </c>
      <c r="O240" s="138">
        <v>0.93687707641196016</v>
      </c>
      <c r="P240" s="137">
        <v>0.92776922780750004</v>
      </c>
      <c r="Q240" s="138">
        <v>0.90323946003083333</v>
      </c>
    </row>
    <row r="241" spans="1:17" ht="20.149999999999999" customHeight="1" x14ac:dyDescent="0.35">
      <c r="A241" s="148"/>
      <c r="C241" s="136" t="s">
        <v>502</v>
      </c>
      <c r="D241" s="143" t="s">
        <v>277</v>
      </c>
      <c r="E241" s="146" t="s">
        <v>277</v>
      </c>
      <c r="F241" s="137" t="s">
        <v>277</v>
      </c>
      <c r="G241" s="138" t="s">
        <v>277</v>
      </c>
      <c r="H241" s="143" t="s">
        <v>277</v>
      </c>
      <c r="I241" s="146" t="s">
        <v>277</v>
      </c>
      <c r="J241" s="137" t="s">
        <v>277</v>
      </c>
      <c r="K241" s="146" t="s">
        <v>277</v>
      </c>
      <c r="L241" s="137" t="s">
        <v>277</v>
      </c>
      <c r="M241" s="146" t="s">
        <v>277</v>
      </c>
      <c r="N241" s="137" t="s">
        <v>277</v>
      </c>
      <c r="O241" s="138" t="s">
        <v>277</v>
      </c>
      <c r="P241" s="137">
        <v>0.8700365034591665</v>
      </c>
      <c r="Q241" s="138">
        <v>0.88125311523249994</v>
      </c>
    </row>
    <row r="242" spans="1:17" ht="20.149999999999999" customHeight="1" x14ac:dyDescent="0.35">
      <c r="A242" s="148"/>
      <c r="C242" s="136" t="s">
        <v>503</v>
      </c>
      <c r="D242" s="143">
        <v>0.97867803837953105</v>
      </c>
      <c r="E242" s="146">
        <v>0.97257850508624499</v>
      </c>
      <c r="F242" s="137">
        <v>0.99540000000000006</v>
      </c>
      <c r="G242" s="138">
        <v>0.99978427272727266</v>
      </c>
      <c r="H242" s="143" t="s">
        <v>277</v>
      </c>
      <c r="I242" s="146" t="s">
        <v>277</v>
      </c>
      <c r="J242" s="137" t="s">
        <v>277</v>
      </c>
      <c r="K242" s="146" t="s">
        <v>277</v>
      </c>
      <c r="L242" s="137" t="s">
        <v>277</v>
      </c>
      <c r="M242" s="146" t="s">
        <v>277</v>
      </c>
      <c r="N242" s="137">
        <v>0.93258426966292129</v>
      </c>
      <c r="O242" s="138">
        <v>0.90414507772020725</v>
      </c>
      <c r="P242" s="137">
        <v>0.96539546417</v>
      </c>
      <c r="Q242" s="138">
        <v>0.96930842088000002</v>
      </c>
    </row>
    <row r="243" spans="1:17" ht="20.149999999999999" customHeight="1" x14ac:dyDescent="0.35">
      <c r="A243" s="148"/>
      <c r="C243" s="136" t="s">
        <v>504</v>
      </c>
      <c r="D243" s="143">
        <v>0.966400698167311</v>
      </c>
      <c r="E243" s="146">
        <v>0.97264503159103999</v>
      </c>
      <c r="F243" s="137">
        <v>0.99250000000000005</v>
      </c>
      <c r="G243" s="138">
        <v>0.99966799999999989</v>
      </c>
      <c r="H243" s="143" t="s">
        <v>277</v>
      </c>
      <c r="I243" s="146" t="s">
        <v>277</v>
      </c>
      <c r="J243" s="137">
        <v>0.99965474552957367</v>
      </c>
      <c r="K243" s="146">
        <v>0.99864335317460329</v>
      </c>
      <c r="L243" s="137" t="s">
        <v>277</v>
      </c>
      <c r="M243" s="146" t="s">
        <v>277</v>
      </c>
      <c r="N243" s="137">
        <v>0.93867924528301883</v>
      </c>
      <c r="O243" s="138">
        <v>0.94972067039106145</v>
      </c>
      <c r="P243" s="137">
        <v>0.95867500555499996</v>
      </c>
      <c r="Q243" s="138">
        <v>0.96661832066916664</v>
      </c>
    </row>
    <row r="244" spans="1:17" ht="20.149999999999999" customHeight="1" x14ac:dyDescent="0.35">
      <c r="A244" s="148"/>
      <c r="C244" s="136" t="s">
        <v>505</v>
      </c>
      <c r="D244" s="143">
        <v>0.98183652875882899</v>
      </c>
      <c r="E244" s="146">
        <v>0.98273195876288699</v>
      </c>
      <c r="F244" s="137">
        <v>0.98650000000000004</v>
      </c>
      <c r="G244" s="138">
        <v>0.9821607272727273</v>
      </c>
      <c r="H244" s="143" t="s">
        <v>277</v>
      </c>
      <c r="I244" s="146" t="s">
        <v>277</v>
      </c>
      <c r="J244" s="137">
        <v>0.99841178584147339</v>
      </c>
      <c r="K244" s="146">
        <v>0.99869126024065491</v>
      </c>
      <c r="L244" s="137" t="s">
        <v>277</v>
      </c>
      <c r="M244" s="146" t="s">
        <v>277</v>
      </c>
      <c r="N244" s="137">
        <v>0.97241379310344822</v>
      </c>
      <c r="O244" s="138">
        <v>0.98153034300791553</v>
      </c>
      <c r="P244" s="137">
        <v>0.9804259652266667</v>
      </c>
      <c r="Q244" s="138">
        <v>0.98307499660750008</v>
      </c>
    </row>
    <row r="245" spans="1:17" ht="20.149999999999999" customHeight="1" x14ac:dyDescent="0.35">
      <c r="A245" s="148"/>
      <c r="C245" s="136" t="s">
        <v>506</v>
      </c>
      <c r="D245" s="143">
        <v>0.96945471000829597</v>
      </c>
      <c r="E245" s="146">
        <v>0.96808958491201502</v>
      </c>
      <c r="F245" s="137">
        <v>0.99060000000000004</v>
      </c>
      <c r="G245" s="138">
        <v>0.98541018181818174</v>
      </c>
      <c r="H245" s="143" t="s">
        <v>277</v>
      </c>
      <c r="I245" s="146" t="s">
        <v>277</v>
      </c>
      <c r="J245" s="137" t="s">
        <v>277</v>
      </c>
      <c r="K245" s="146" t="s">
        <v>277</v>
      </c>
      <c r="L245" s="137" t="s">
        <v>277</v>
      </c>
      <c r="M245" s="146" t="s">
        <v>277</v>
      </c>
      <c r="N245" s="137">
        <v>0.98611111111111116</v>
      </c>
      <c r="O245" s="138">
        <v>0.98712446351931327</v>
      </c>
      <c r="P245" s="137">
        <v>0.94018518519083327</v>
      </c>
      <c r="Q245" s="138">
        <v>0.93318965517666652</v>
      </c>
    </row>
    <row r="246" spans="1:17" ht="20.149999999999999" customHeight="1" x14ac:dyDescent="0.35">
      <c r="A246" s="148"/>
      <c r="C246" s="136" t="s">
        <v>507</v>
      </c>
      <c r="D246" s="143" t="s">
        <v>277</v>
      </c>
      <c r="E246" s="146" t="s">
        <v>277</v>
      </c>
      <c r="F246" s="137" t="s">
        <v>277</v>
      </c>
      <c r="G246" s="138" t="s">
        <v>277</v>
      </c>
      <c r="H246" s="143" t="s">
        <v>277</v>
      </c>
      <c r="I246" s="146" t="s">
        <v>277</v>
      </c>
      <c r="J246" s="137" t="s">
        <v>277</v>
      </c>
      <c r="K246" s="146" t="s">
        <v>277</v>
      </c>
      <c r="L246" s="137" t="s">
        <v>277</v>
      </c>
      <c r="M246" s="146" t="s">
        <v>277</v>
      </c>
      <c r="N246" s="137" t="s">
        <v>277</v>
      </c>
      <c r="O246" s="138" t="s">
        <v>277</v>
      </c>
      <c r="P246" s="137">
        <v>0.88352575372916664</v>
      </c>
      <c r="Q246" s="138">
        <v>0.84995101247499993</v>
      </c>
    </row>
    <row r="247" spans="1:17" ht="20.149999999999999" customHeight="1" x14ac:dyDescent="0.35">
      <c r="A247" s="148"/>
      <c r="C247" s="136" t="s">
        <v>508</v>
      </c>
      <c r="D247" s="143" t="s">
        <v>277</v>
      </c>
      <c r="E247" s="146" t="s">
        <v>277</v>
      </c>
      <c r="F247" s="137">
        <v>0</v>
      </c>
      <c r="G247" s="138">
        <v>1</v>
      </c>
      <c r="H247" s="143" t="s">
        <v>277</v>
      </c>
      <c r="I247" s="146" t="s">
        <v>277</v>
      </c>
      <c r="J247" s="137" t="s">
        <v>277</v>
      </c>
      <c r="K247" s="146" t="s">
        <v>277</v>
      </c>
      <c r="L247" s="137" t="s">
        <v>277</v>
      </c>
      <c r="M247" s="146" t="s">
        <v>277</v>
      </c>
      <c r="N247" s="137" t="s">
        <v>277</v>
      </c>
      <c r="O247" s="138" t="s">
        <v>277</v>
      </c>
      <c r="P247" s="137" t="s">
        <v>277</v>
      </c>
      <c r="Q247" s="138" t="s">
        <v>277</v>
      </c>
    </row>
    <row r="248" spans="1:17" ht="20.149999999999999" customHeight="1" x14ac:dyDescent="0.35">
      <c r="A248" s="148"/>
      <c r="C248" s="136" t="s">
        <v>509</v>
      </c>
      <c r="D248" s="143" t="s">
        <v>277</v>
      </c>
      <c r="E248" s="146" t="s">
        <v>277</v>
      </c>
      <c r="F248" s="137" t="s">
        <v>277</v>
      </c>
      <c r="G248" s="138" t="s">
        <v>277</v>
      </c>
      <c r="H248" s="143" t="s">
        <v>277</v>
      </c>
      <c r="I248" s="146" t="s">
        <v>277</v>
      </c>
      <c r="J248" s="137">
        <v>0.97881965745835275</v>
      </c>
      <c r="K248" s="146">
        <v>0.97199459611568984</v>
      </c>
      <c r="L248" s="137" t="s">
        <v>277</v>
      </c>
      <c r="M248" s="146" t="s">
        <v>277</v>
      </c>
      <c r="N248" s="137" t="s">
        <v>277</v>
      </c>
      <c r="O248" s="138">
        <v>0.76470588235294112</v>
      </c>
      <c r="P248" s="137">
        <v>0.94444444444499998</v>
      </c>
      <c r="Q248" s="138" t="s">
        <v>277</v>
      </c>
    </row>
    <row r="249" spans="1:17" ht="20.149999999999999" customHeight="1" x14ac:dyDescent="0.35">
      <c r="A249" s="148"/>
      <c r="C249" s="136" t="s">
        <v>510</v>
      </c>
      <c r="D249" s="143" t="s">
        <v>277</v>
      </c>
      <c r="E249" s="146" t="s">
        <v>277</v>
      </c>
      <c r="F249" s="137">
        <v>0</v>
      </c>
      <c r="G249" s="138">
        <v>1</v>
      </c>
      <c r="H249" s="143" t="s">
        <v>277</v>
      </c>
      <c r="I249" s="146" t="s">
        <v>277</v>
      </c>
      <c r="J249" s="137" t="s">
        <v>277</v>
      </c>
      <c r="K249" s="146" t="s">
        <v>277</v>
      </c>
      <c r="L249" s="137" t="s">
        <v>277</v>
      </c>
      <c r="M249" s="146" t="s">
        <v>277</v>
      </c>
      <c r="N249" s="137" t="s">
        <v>277</v>
      </c>
      <c r="O249" s="138">
        <v>0.9</v>
      </c>
      <c r="P249" s="137">
        <v>0.94117647059000009</v>
      </c>
      <c r="Q249" s="138">
        <v>0.88171994932916664</v>
      </c>
    </row>
    <row r="250" spans="1:17" ht="20.149999999999999" customHeight="1" x14ac:dyDescent="0.35">
      <c r="A250" s="148"/>
      <c r="C250" s="136" t="s">
        <v>511</v>
      </c>
      <c r="D250" s="143" t="s">
        <v>277</v>
      </c>
      <c r="E250" s="146" t="s">
        <v>277</v>
      </c>
      <c r="F250" s="137" t="s">
        <v>277</v>
      </c>
      <c r="G250" s="138" t="s">
        <v>277</v>
      </c>
      <c r="H250" s="143" t="s">
        <v>277</v>
      </c>
      <c r="I250" s="146" t="s">
        <v>277</v>
      </c>
      <c r="J250" s="137" t="s">
        <v>277</v>
      </c>
      <c r="K250" s="146" t="s">
        <v>277</v>
      </c>
      <c r="L250" s="137" t="s">
        <v>277</v>
      </c>
      <c r="M250" s="146" t="s">
        <v>277</v>
      </c>
      <c r="N250" s="137" t="s">
        <v>277</v>
      </c>
      <c r="O250" s="138" t="s">
        <v>277</v>
      </c>
      <c r="P250" s="137">
        <v>0.8532729918141666</v>
      </c>
      <c r="Q250" s="138">
        <v>0.91996134043083311</v>
      </c>
    </row>
    <row r="251" spans="1:17" ht="20.149999999999999" customHeight="1" x14ac:dyDescent="0.35">
      <c r="A251" s="148"/>
      <c r="C251" s="136" t="s">
        <v>512</v>
      </c>
      <c r="D251" s="143" t="s">
        <v>277</v>
      </c>
      <c r="E251" s="146" t="s">
        <v>277</v>
      </c>
      <c r="F251" s="137" t="s">
        <v>277</v>
      </c>
      <c r="G251" s="138" t="s">
        <v>277</v>
      </c>
      <c r="H251" s="143" t="s">
        <v>277</v>
      </c>
      <c r="I251" s="146" t="s">
        <v>277</v>
      </c>
      <c r="J251" s="137" t="s">
        <v>277</v>
      </c>
      <c r="K251" s="146" t="s">
        <v>277</v>
      </c>
      <c r="L251" s="137" t="s">
        <v>277</v>
      </c>
      <c r="M251" s="146" t="s">
        <v>277</v>
      </c>
      <c r="N251" s="137" t="s">
        <v>277</v>
      </c>
      <c r="O251" s="138" t="s">
        <v>277</v>
      </c>
      <c r="P251" s="137">
        <v>0.9616071428591666</v>
      </c>
      <c r="Q251" s="138">
        <v>0.93854974160583349</v>
      </c>
    </row>
    <row r="252" spans="1:17" ht="20.149999999999999" customHeight="1" x14ac:dyDescent="0.35">
      <c r="A252" s="148"/>
      <c r="C252" s="136" t="s">
        <v>513</v>
      </c>
      <c r="D252" s="143" t="s">
        <v>277</v>
      </c>
      <c r="E252" s="146" t="s">
        <v>277</v>
      </c>
      <c r="F252" s="137" t="s">
        <v>277</v>
      </c>
      <c r="G252" s="138" t="s">
        <v>277</v>
      </c>
      <c r="H252" s="143" t="s">
        <v>277</v>
      </c>
      <c r="I252" s="146" t="s">
        <v>277</v>
      </c>
      <c r="J252" s="137" t="s">
        <v>277</v>
      </c>
      <c r="K252" s="146" t="s">
        <v>277</v>
      </c>
      <c r="L252" s="137" t="s">
        <v>277</v>
      </c>
      <c r="M252" s="146" t="s">
        <v>277</v>
      </c>
      <c r="N252" s="137" t="s">
        <v>277</v>
      </c>
      <c r="O252" s="138" t="s">
        <v>277</v>
      </c>
      <c r="P252" s="137">
        <v>0.96722749768249983</v>
      </c>
      <c r="Q252" s="138">
        <v>0.91839557409916661</v>
      </c>
    </row>
    <row r="253" spans="1:17" ht="20.149999999999999" customHeight="1" x14ac:dyDescent="0.35">
      <c r="A253" s="148"/>
      <c r="C253" s="136" t="s">
        <v>514</v>
      </c>
      <c r="D253" s="143" t="s">
        <v>277</v>
      </c>
      <c r="E253" s="146" t="s">
        <v>277</v>
      </c>
      <c r="F253" s="137" t="s">
        <v>277</v>
      </c>
      <c r="G253" s="138" t="s">
        <v>277</v>
      </c>
      <c r="H253" s="143" t="s">
        <v>277</v>
      </c>
      <c r="I253" s="146" t="s">
        <v>277</v>
      </c>
      <c r="J253" s="137">
        <v>0.99889434142246658</v>
      </c>
      <c r="K253" s="146">
        <v>0.99124446733821714</v>
      </c>
      <c r="L253" s="137" t="s">
        <v>277</v>
      </c>
      <c r="M253" s="146" t="s">
        <v>277</v>
      </c>
      <c r="N253" s="137" t="s">
        <v>277</v>
      </c>
      <c r="O253" s="138">
        <v>0.5</v>
      </c>
      <c r="P253" s="137">
        <v>0.90205122876916666</v>
      </c>
      <c r="Q253" s="138">
        <v>0.84998543515250002</v>
      </c>
    </row>
    <row r="254" spans="1:17" ht="20.149999999999999" customHeight="1" x14ac:dyDescent="0.35">
      <c r="A254" s="148"/>
      <c r="C254" s="136" t="s">
        <v>515</v>
      </c>
      <c r="D254" s="143">
        <v>0.98253483489215498</v>
      </c>
      <c r="E254" s="146">
        <v>0.99194966225594505</v>
      </c>
      <c r="F254" s="137">
        <v>0.98680000000000012</v>
      </c>
      <c r="G254" s="138">
        <v>1</v>
      </c>
      <c r="H254" s="143" t="s">
        <v>277</v>
      </c>
      <c r="I254" s="146" t="s">
        <v>277</v>
      </c>
      <c r="J254" s="137" t="s">
        <v>277</v>
      </c>
      <c r="K254" s="146" t="s">
        <v>277</v>
      </c>
      <c r="L254" s="137" t="s">
        <v>277</v>
      </c>
      <c r="M254" s="146" t="s">
        <v>277</v>
      </c>
      <c r="N254" s="137">
        <v>0.92753623188405798</v>
      </c>
      <c r="O254" s="138">
        <v>0.96031746031746035</v>
      </c>
      <c r="P254" s="137" t="s">
        <v>277</v>
      </c>
      <c r="Q254" s="138">
        <v>0.94915254238000002</v>
      </c>
    </row>
    <row r="255" spans="1:17" ht="20.149999999999999" customHeight="1" x14ac:dyDescent="0.35">
      <c r="A255" s="148"/>
      <c r="C255" s="136" t="s">
        <v>516</v>
      </c>
      <c r="D255" s="143" t="s">
        <v>277</v>
      </c>
      <c r="E255" s="146" t="s">
        <v>277</v>
      </c>
      <c r="F255" s="137" t="s">
        <v>277</v>
      </c>
      <c r="G255" s="138" t="s">
        <v>277</v>
      </c>
      <c r="H255" s="143" t="s">
        <v>277</v>
      </c>
      <c r="I255" s="146" t="s">
        <v>277</v>
      </c>
      <c r="J255" s="137" t="s">
        <v>277</v>
      </c>
      <c r="K255" s="146" t="s">
        <v>277</v>
      </c>
      <c r="L255" s="137" t="s">
        <v>277</v>
      </c>
      <c r="M255" s="146" t="s">
        <v>277</v>
      </c>
      <c r="N255" s="137" t="s">
        <v>277</v>
      </c>
      <c r="O255" s="138">
        <v>1</v>
      </c>
      <c r="P255" s="137">
        <v>0.92592592592999989</v>
      </c>
      <c r="Q255" s="138">
        <v>0.94034900285416667</v>
      </c>
    </row>
    <row r="256" spans="1:17" ht="20.149999999999999" customHeight="1" x14ac:dyDescent="0.35">
      <c r="A256" s="148"/>
      <c r="C256" s="136" t="s">
        <v>517</v>
      </c>
      <c r="D256" s="143" t="s">
        <v>277</v>
      </c>
      <c r="E256" s="146" t="s">
        <v>277</v>
      </c>
      <c r="F256" s="137">
        <v>0.99950000000000006</v>
      </c>
      <c r="G256" s="138">
        <v>1</v>
      </c>
      <c r="H256" s="143" t="s">
        <v>277</v>
      </c>
      <c r="I256" s="146" t="s">
        <v>277</v>
      </c>
      <c r="J256" s="137" t="s">
        <v>277</v>
      </c>
      <c r="K256" s="146" t="s">
        <v>277</v>
      </c>
      <c r="L256" s="137" t="s">
        <v>277</v>
      </c>
      <c r="M256" s="146" t="s">
        <v>277</v>
      </c>
      <c r="N256" s="137">
        <v>0.79807692307692313</v>
      </c>
      <c r="O256" s="138">
        <v>0.87878787878787878</v>
      </c>
      <c r="P256" s="137" t="s">
        <v>277</v>
      </c>
      <c r="Q256" s="138" t="s">
        <v>277</v>
      </c>
    </row>
    <row r="257" spans="1:17" ht="20.149999999999999" customHeight="1" x14ac:dyDescent="0.35">
      <c r="A257" s="148"/>
      <c r="C257" s="136" t="s">
        <v>518</v>
      </c>
      <c r="D257" s="143" t="s">
        <v>277</v>
      </c>
      <c r="E257" s="146" t="s">
        <v>277</v>
      </c>
      <c r="F257" s="137" t="s">
        <v>277</v>
      </c>
      <c r="G257" s="138" t="s">
        <v>277</v>
      </c>
      <c r="H257" s="143" t="s">
        <v>277</v>
      </c>
      <c r="I257" s="146" t="s">
        <v>277</v>
      </c>
      <c r="J257" s="137">
        <v>0.99576036756453445</v>
      </c>
      <c r="K257" s="146">
        <v>0.88356865589421485</v>
      </c>
      <c r="L257" s="137" t="s">
        <v>277</v>
      </c>
      <c r="M257" s="146" t="s">
        <v>277</v>
      </c>
      <c r="N257" s="137" t="s">
        <v>277</v>
      </c>
      <c r="O257" s="138" t="s">
        <v>277</v>
      </c>
      <c r="P257" s="137">
        <v>0.96333584113416681</v>
      </c>
      <c r="Q257" s="138">
        <v>0.94806328070833334</v>
      </c>
    </row>
    <row r="258" spans="1:17" ht="20.149999999999999" customHeight="1" x14ac:dyDescent="0.35">
      <c r="A258" s="148"/>
      <c r="C258" s="136" t="s">
        <v>519</v>
      </c>
      <c r="D258" s="143" t="s">
        <v>277</v>
      </c>
      <c r="E258" s="146" t="s">
        <v>277</v>
      </c>
      <c r="F258" s="137" t="s">
        <v>277</v>
      </c>
      <c r="G258" s="138" t="s">
        <v>277</v>
      </c>
      <c r="H258" s="143" t="s">
        <v>277</v>
      </c>
      <c r="I258" s="146" t="s">
        <v>277</v>
      </c>
      <c r="J258" s="137">
        <v>0.96939861111111092</v>
      </c>
      <c r="K258" s="146">
        <v>0.90417138584396095</v>
      </c>
      <c r="L258" s="137" t="s">
        <v>277</v>
      </c>
      <c r="M258" s="146" t="s">
        <v>277</v>
      </c>
      <c r="N258" s="137" t="s">
        <v>277</v>
      </c>
      <c r="O258" s="138">
        <v>0.33333333333333331</v>
      </c>
      <c r="P258" s="137">
        <v>0.88888888888999995</v>
      </c>
      <c r="Q258" s="138" t="s">
        <v>277</v>
      </c>
    </row>
    <row r="259" spans="1:17" ht="20.149999999999999" customHeight="1" x14ac:dyDescent="0.35">
      <c r="A259" s="148"/>
      <c r="C259" s="136" t="s">
        <v>520</v>
      </c>
      <c r="D259" s="143">
        <v>0.89924568965517204</v>
      </c>
      <c r="E259" s="146">
        <v>0.91465761750405195</v>
      </c>
      <c r="F259" s="137">
        <v>0.995</v>
      </c>
      <c r="G259" s="138">
        <v>0.99532618181818189</v>
      </c>
      <c r="H259" s="143" t="s">
        <v>277</v>
      </c>
      <c r="I259" s="146" t="s">
        <v>277</v>
      </c>
      <c r="J259" s="137">
        <v>0.99060833285440575</v>
      </c>
      <c r="K259" s="146">
        <v>0.99303334144154465</v>
      </c>
      <c r="L259" s="137" t="s">
        <v>277</v>
      </c>
      <c r="M259" s="146" t="s">
        <v>277</v>
      </c>
      <c r="N259" s="137" t="s">
        <v>277</v>
      </c>
      <c r="O259" s="138" t="s">
        <v>277</v>
      </c>
      <c r="P259" s="137">
        <v>0.86274509804416666</v>
      </c>
      <c r="Q259" s="138">
        <v>0.85735294118300009</v>
      </c>
    </row>
    <row r="260" spans="1:17" ht="20.149999999999999" customHeight="1" x14ac:dyDescent="0.35">
      <c r="A260" s="148"/>
      <c r="C260" s="136" t="s">
        <v>521</v>
      </c>
      <c r="D260" s="143" t="s">
        <v>277</v>
      </c>
      <c r="E260" s="146" t="s">
        <v>277</v>
      </c>
      <c r="F260" s="137">
        <v>0.90385233202870185</v>
      </c>
      <c r="G260" s="138">
        <v>0.95969311008088376</v>
      </c>
      <c r="H260" s="143">
        <v>0.98411566991191468</v>
      </c>
      <c r="I260" s="146">
        <v>0.93028682626896908</v>
      </c>
      <c r="J260" s="137">
        <v>0.9958932648401827</v>
      </c>
      <c r="K260" s="146">
        <v>0.99156118143459915</v>
      </c>
      <c r="L260" s="137" t="s">
        <v>277</v>
      </c>
      <c r="M260" s="146" t="s">
        <v>277</v>
      </c>
      <c r="N260" s="137">
        <v>0.91063829787234041</v>
      </c>
      <c r="O260" s="138">
        <v>0.80303030303030298</v>
      </c>
      <c r="P260" s="137">
        <v>0.9434333185360001</v>
      </c>
      <c r="Q260" s="138">
        <v>0.9647772840579999</v>
      </c>
    </row>
    <row r="261" spans="1:17" ht="20.149999999999999" customHeight="1" x14ac:dyDescent="0.35">
      <c r="A261" s="148"/>
      <c r="C261" s="136" t="s">
        <v>522</v>
      </c>
      <c r="D261" s="143" t="s">
        <v>277</v>
      </c>
      <c r="E261" s="146" t="s">
        <v>277</v>
      </c>
      <c r="F261" s="137">
        <v>0.93718143550228294</v>
      </c>
      <c r="G261" s="138">
        <v>0.99134614012557076</v>
      </c>
      <c r="H261" s="143">
        <v>0.97495155038759695</v>
      </c>
      <c r="I261" s="146">
        <v>0.99524472031963473</v>
      </c>
      <c r="J261" s="137">
        <v>0.94835616438356163</v>
      </c>
      <c r="K261" s="146">
        <v>0.98956223628691986</v>
      </c>
      <c r="L261" s="137" t="s">
        <v>277</v>
      </c>
      <c r="M261" s="146" t="s">
        <v>277</v>
      </c>
      <c r="N261" s="137">
        <v>0.90625</v>
      </c>
      <c r="O261" s="138">
        <v>0.85</v>
      </c>
      <c r="P261" s="137">
        <v>0.91017289244400001</v>
      </c>
      <c r="Q261" s="138">
        <v>0.93151282498699994</v>
      </c>
    </row>
    <row r="262" spans="1:17" ht="20.149999999999999" customHeight="1" x14ac:dyDescent="0.35">
      <c r="A262" s="148"/>
      <c r="C262" s="136" t="s">
        <v>523</v>
      </c>
      <c r="D262" s="143" t="s">
        <v>277</v>
      </c>
      <c r="E262" s="146" t="s">
        <v>277</v>
      </c>
      <c r="F262" s="137">
        <v>0.94796177191223963</v>
      </c>
      <c r="G262" s="138">
        <v>0.92372731121991769</v>
      </c>
      <c r="H262" s="143">
        <v>0.98264697488584474</v>
      </c>
      <c r="I262" s="146">
        <v>0.9750021404109589</v>
      </c>
      <c r="J262" s="137">
        <v>0.97028396118721461</v>
      </c>
      <c r="K262" s="146">
        <v>0.99603639240506325</v>
      </c>
      <c r="L262" s="137" t="s">
        <v>277</v>
      </c>
      <c r="M262" s="146" t="s">
        <v>277</v>
      </c>
      <c r="N262" s="137">
        <v>0.96178343949044587</v>
      </c>
      <c r="O262" s="138">
        <v>0.83333333333333337</v>
      </c>
      <c r="P262" s="137">
        <v>0.92669643548500003</v>
      </c>
      <c r="Q262" s="138">
        <v>0.94110942249199991</v>
      </c>
    </row>
    <row r="263" spans="1:17" ht="20.149999999999999" customHeight="1" x14ac:dyDescent="0.35">
      <c r="A263" s="148"/>
      <c r="C263" s="136" t="s">
        <v>524</v>
      </c>
      <c r="D263" s="143" t="s">
        <v>277</v>
      </c>
      <c r="E263" s="146" t="s">
        <v>277</v>
      </c>
      <c r="F263" s="137">
        <v>0.965907705944269</v>
      </c>
      <c r="G263" s="138">
        <v>1</v>
      </c>
      <c r="H263" s="143" t="s">
        <v>277</v>
      </c>
      <c r="I263" s="146" t="s">
        <v>277</v>
      </c>
      <c r="J263" s="137" t="s">
        <v>277</v>
      </c>
      <c r="K263" s="146">
        <v>0.99215761612021858</v>
      </c>
      <c r="L263" s="137" t="s">
        <v>277</v>
      </c>
      <c r="M263" s="146" t="s">
        <v>277</v>
      </c>
      <c r="N263" s="137" t="s">
        <v>277</v>
      </c>
      <c r="O263" s="138" t="s">
        <v>277</v>
      </c>
      <c r="P263" s="137">
        <v>0.95309531236699996</v>
      </c>
      <c r="Q263" s="138">
        <v>0.95507672963199997</v>
      </c>
    </row>
    <row r="264" spans="1:17" ht="20.149999999999999" customHeight="1" x14ac:dyDescent="0.35">
      <c r="A264" s="148"/>
      <c r="C264" s="136" t="s">
        <v>525</v>
      </c>
      <c r="D264" s="143" t="s">
        <v>277</v>
      </c>
      <c r="E264" s="146" t="s">
        <v>277</v>
      </c>
      <c r="F264" s="137">
        <v>0.98368245814307453</v>
      </c>
      <c r="G264" s="138">
        <v>0.99879069423304578</v>
      </c>
      <c r="H264" s="143" t="s">
        <v>277</v>
      </c>
      <c r="I264" s="146" t="s">
        <v>277</v>
      </c>
      <c r="J264" s="137">
        <v>0.99469186626746509</v>
      </c>
      <c r="K264" s="146">
        <v>0.99944883966244724</v>
      </c>
      <c r="L264" s="137" t="s">
        <v>277</v>
      </c>
      <c r="M264" s="146" t="s">
        <v>277</v>
      </c>
      <c r="N264" s="137">
        <v>1</v>
      </c>
      <c r="O264" s="138">
        <v>0.90909090909090906</v>
      </c>
      <c r="P264" s="137">
        <v>0.98402987446400003</v>
      </c>
      <c r="Q264" s="138">
        <v>0.90993677680999996</v>
      </c>
    </row>
    <row r="265" spans="1:17" ht="20.149999999999999" customHeight="1" x14ac:dyDescent="0.35">
      <c r="A265" s="148"/>
      <c r="C265" s="136" t="s">
        <v>526</v>
      </c>
      <c r="D265" s="143" t="s">
        <v>277</v>
      </c>
      <c r="E265" s="146" t="s">
        <v>277</v>
      </c>
      <c r="F265" s="137" t="s">
        <v>277</v>
      </c>
      <c r="G265" s="138" t="s">
        <v>277</v>
      </c>
      <c r="H265" s="143" t="s">
        <v>277</v>
      </c>
      <c r="I265" s="146" t="s">
        <v>277</v>
      </c>
      <c r="J265" s="137" t="s">
        <v>277</v>
      </c>
      <c r="K265" s="146" t="s">
        <v>277</v>
      </c>
      <c r="L265" s="137" t="s">
        <v>277</v>
      </c>
      <c r="M265" s="146" t="s">
        <v>277</v>
      </c>
      <c r="N265" s="137" t="s">
        <v>277</v>
      </c>
      <c r="O265" s="138" t="s">
        <v>277</v>
      </c>
      <c r="P265" s="137" t="s">
        <v>277</v>
      </c>
      <c r="Q265" s="138">
        <v>0.92176870749142847</v>
      </c>
    </row>
    <row r="266" spans="1:17" ht="20.149999999999999" customHeight="1" x14ac:dyDescent="0.35">
      <c r="A266" s="148"/>
      <c r="C266" s="136" t="s">
        <v>527</v>
      </c>
      <c r="D266" s="143" t="s">
        <v>277</v>
      </c>
      <c r="E266" s="146" t="s">
        <v>277</v>
      </c>
      <c r="F266" s="137">
        <v>0</v>
      </c>
      <c r="G266" s="138">
        <v>0.89771327272727286</v>
      </c>
      <c r="H266" s="143" t="s">
        <v>277</v>
      </c>
      <c r="I266" s="146" t="s">
        <v>277</v>
      </c>
      <c r="J266" s="137" t="s">
        <v>277</v>
      </c>
      <c r="K266" s="146" t="s">
        <v>277</v>
      </c>
      <c r="L266" s="137" t="s">
        <v>277</v>
      </c>
      <c r="M266" s="146" t="s">
        <v>277</v>
      </c>
      <c r="N266" s="137">
        <v>0.98360655737704916</v>
      </c>
      <c r="O266" s="138">
        <v>0.9825174825174825</v>
      </c>
      <c r="P266" s="137">
        <v>0.94404572036666667</v>
      </c>
      <c r="Q266" s="138">
        <v>0.93255594656000018</v>
      </c>
    </row>
    <row r="267" spans="1:17" ht="20.149999999999999" customHeight="1" x14ac:dyDescent="0.35">
      <c r="A267" s="148"/>
      <c r="C267" s="136" t="s">
        <v>528</v>
      </c>
      <c r="D267" s="143" t="s">
        <v>277</v>
      </c>
      <c r="E267" s="146" t="s">
        <v>277</v>
      </c>
      <c r="F267" s="137" t="s">
        <v>277</v>
      </c>
      <c r="G267" s="138" t="s">
        <v>277</v>
      </c>
      <c r="H267" s="143" t="s">
        <v>277</v>
      </c>
      <c r="I267" s="146" t="s">
        <v>277</v>
      </c>
      <c r="J267" s="137" t="s">
        <v>277</v>
      </c>
      <c r="K267" s="146" t="s">
        <v>277</v>
      </c>
      <c r="L267" s="137" t="s">
        <v>277</v>
      </c>
      <c r="M267" s="146" t="s">
        <v>277</v>
      </c>
      <c r="N267" s="137" t="s">
        <v>277</v>
      </c>
      <c r="O267" s="138" t="s">
        <v>277</v>
      </c>
      <c r="P267" s="137">
        <v>0.95975783476249998</v>
      </c>
      <c r="Q267" s="138">
        <v>0.95688716099833337</v>
      </c>
    </row>
    <row r="268" spans="1:17" ht="20.149999999999999" customHeight="1" x14ac:dyDescent="0.35">
      <c r="A268" s="148"/>
      <c r="C268" s="136" t="s">
        <v>529</v>
      </c>
      <c r="D268" s="143">
        <v>0.99330224250843402</v>
      </c>
      <c r="E268" s="146">
        <v>0.98836126629422705</v>
      </c>
      <c r="F268" s="137">
        <v>0.996</v>
      </c>
      <c r="G268" s="138">
        <v>0.93970636363636362</v>
      </c>
      <c r="H268" s="143" t="s">
        <v>277</v>
      </c>
      <c r="I268" s="146" t="s">
        <v>277</v>
      </c>
      <c r="J268" s="137" t="s">
        <v>277</v>
      </c>
      <c r="K268" s="146" t="s">
        <v>277</v>
      </c>
      <c r="L268" s="137" t="s">
        <v>277</v>
      </c>
      <c r="M268" s="146" t="s">
        <v>277</v>
      </c>
      <c r="N268" s="137">
        <v>0.99075975359342916</v>
      </c>
      <c r="O268" s="138">
        <v>0.98787313432835822</v>
      </c>
      <c r="P268" s="137">
        <v>0.90439838014250018</v>
      </c>
      <c r="Q268" s="138">
        <v>0.94281479656999989</v>
      </c>
    </row>
    <row r="269" spans="1:17" ht="20.149999999999999" customHeight="1" x14ac:dyDescent="0.35">
      <c r="A269" s="148"/>
      <c r="C269" s="136" t="s">
        <v>530</v>
      </c>
      <c r="D269" s="143" t="s">
        <v>277</v>
      </c>
      <c r="E269" s="146" t="s">
        <v>277</v>
      </c>
      <c r="F269" s="137" t="s">
        <v>277</v>
      </c>
      <c r="G269" s="138" t="s">
        <v>277</v>
      </c>
      <c r="H269" s="143" t="s">
        <v>277</v>
      </c>
      <c r="I269" s="146" t="s">
        <v>277</v>
      </c>
      <c r="J269" s="137" t="s">
        <v>277</v>
      </c>
      <c r="K269" s="146" t="s">
        <v>277</v>
      </c>
      <c r="L269" s="137" t="s">
        <v>277</v>
      </c>
      <c r="M269" s="146" t="s">
        <v>277</v>
      </c>
      <c r="N269" s="137" t="s">
        <v>277</v>
      </c>
      <c r="O269" s="138" t="s">
        <v>277</v>
      </c>
      <c r="P269" s="137">
        <v>0.9407894736875001</v>
      </c>
      <c r="Q269" s="138">
        <v>0.95072239422500004</v>
      </c>
    </row>
    <row r="270" spans="1:17" ht="20.149999999999999" customHeight="1" x14ac:dyDescent="0.35">
      <c r="A270" s="148"/>
      <c r="C270" s="136" t="s">
        <v>531</v>
      </c>
      <c r="D270" s="143" t="s">
        <v>277</v>
      </c>
      <c r="E270" s="146" t="s">
        <v>277</v>
      </c>
      <c r="F270" s="137">
        <v>0.98844929055143504</v>
      </c>
      <c r="G270" s="138">
        <v>0.99909776581865628</v>
      </c>
      <c r="H270" s="143" t="s">
        <v>277</v>
      </c>
      <c r="I270" s="146" t="s">
        <v>277</v>
      </c>
      <c r="J270" s="137" t="s">
        <v>277</v>
      </c>
      <c r="K270" s="146" t="s">
        <v>277</v>
      </c>
      <c r="L270" s="137" t="s">
        <v>277</v>
      </c>
      <c r="M270" s="146" t="s">
        <v>277</v>
      </c>
      <c r="N270" s="137" t="s">
        <v>277</v>
      </c>
      <c r="O270" s="138" t="s">
        <v>277</v>
      </c>
      <c r="P270" s="137">
        <v>0.99603049587300008</v>
      </c>
      <c r="Q270" s="138">
        <v>0.9668180981029999</v>
      </c>
    </row>
    <row r="271" spans="1:17" ht="20.149999999999999" customHeight="1" x14ac:dyDescent="0.35">
      <c r="A271" s="148"/>
      <c r="C271" s="136" t="s">
        <v>532</v>
      </c>
      <c r="D271" s="143" t="s">
        <v>277</v>
      </c>
      <c r="E271" s="146" t="s">
        <v>277</v>
      </c>
      <c r="F271" s="137" t="s">
        <v>277</v>
      </c>
      <c r="G271" s="138" t="s">
        <v>277</v>
      </c>
      <c r="H271" s="143" t="s">
        <v>277</v>
      </c>
      <c r="I271" s="146" t="s">
        <v>277</v>
      </c>
      <c r="J271" s="137" t="s">
        <v>277</v>
      </c>
      <c r="K271" s="146" t="s">
        <v>277</v>
      </c>
      <c r="L271" s="137" t="s">
        <v>277</v>
      </c>
      <c r="M271" s="146" t="s">
        <v>277</v>
      </c>
      <c r="N271" s="137" t="s">
        <v>277</v>
      </c>
      <c r="O271" s="138">
        <v>1</v>
      </c>
      <c r="P271" s="137">
        <v>0.99609941123250001</v>
      </c>
      <c r="Q271" s="138">
        <v>0.9975260416666667</v>
      </c>
    </row>
    <row r="272" spans="1:17" ht="20.149999999999999" customHeight="1" x14ac:dyDescent="0.35">
      <c r="A272" s="148"/>
      <c r="C272" s="136" t="s">
        <v>533</v>
      </c>
      <c r="D272" s="143" t="s">
        <v>277</v>
      </c>
      <c r="E272" s="146" t="s">
        <v>277</v>
      </c>
      <c r="F272" s="137">
        <v>0</v>
      </c>
      <c r="G272" s="138">
        <v>0.94040736363636346</v>
      </c>
      <c r="H272" s="143" t="s">
        <v>277</v>
      </c>
      <c r="I272" s="146" t="s">
        <v>277</v>
      </c>
      <c r="J272" s="137" t="s">
        <v>277</v>
      </c>
      <c r="K272" s="146" t="s">
        <v>277</v>
      </c>
      <c r="L272" s="137" t="s">
        <v>277</v>
      </c>
      <c r="M272" s="146" t="s">
        <v>277</v>
      </c>
      <c r="N272" s="137">
        <v>0.77777777777777779</v>
      </c>
      <c r="O272" s="138">
        <v>0.88888888888888884</v>
      </c>
      <c r="P272" s="137">
        <v>1</v>
      </c>
      <c r="Q272" s="138">
        <v>0.98583333333333334</v>
      </c>
    </row>
    <row r="273" spans="1:17" ht="20.149999999999999" customHeight="1" x14ac:dyDescent="0.35">
      <c r="A273" s="148"/>
      <c r="C273" s="136" t="s">
        <v>534</v>
      </c>
      <c r="D273" s="143" t="s">
        <v>277</v>
      </c>
      <c r="E273" s="146" t="s">
        <v>277</v>
      </c>
      <c r="F273" s="137">
        <v>0.99511203345103849</v>
      </c>
      <c r="G273" s="138">
        <v>0.99571557317952419</v>
      </c>
      <c r="H273" s="143" t="s">
        <v>277</v>
      </c>
      <c r="I273" s="146" t="s">
        <v>277</v>
      </c>
      <c r="J273" s="137" t="s">
        <v>277</v>
      </c>
      <c r="K273" s="146" t="s">
        <v>277</v>
      </c>
      <c r="L273" s="137" t="s">
        <v>277</v>
      </c>
      <c r="M273" s="146" t="s">
        <v>277</v>
      </c>
      <c r="N273" s="137" t="s">
        <v>277</v>
      </c>
      <c r="O273" s="138">
        <v>1</v>
      </c>
      <c r="P273" s="137">
        <v>0.92871265071999998</v>
      </c>
      <c r="Q273" s="138">
        <v>0.91689775471900004</v>
      </c>
    </row>
    <row r="274" spans="1:17" ht="20.149999999999999" customHeight="1" x14ac:dyDescent="0.35">
      <c r="A274" s="148"/>
      <c r="C274" s="136" t="s">
        <v>535</v>
      </c>
      <c r="D274" s="143" t="s">
        <v>277</v>
      </c>
      <c r="E274" s="146" t="s">
        <v>277</v>
      </c>
      <c r="F274" s="137">
        <v>0.97348849586101449</v>
      </c>
      <c r="G274" s="138">
        <v>0.99561894563724429</v>
      </c>
      <c r="H274" s="143" t="s">
        <v>277</v>
      </c>
      <c r="I274" s="146" t="s">
        <v>277</v>
      </c>
      <c r="J274" s="137">
        <v>0.96692150866462789</v>
      </c>
      <c r="K274" s="146">
        <v>0.98505789302022184</v>
      </c>
      <c r="L274" s="137" t="s">
        <v>277</v>
      </c>
      <c r="M274" s="146" t="s">
        <v>277</v>
      </c>
      <c r="N274" s="137">
        <v>0.8</v>
      </c>
      <c r="O274" s="138" t="s">
        <v>277</v>
      </c>
      <c r="P274" s="137">
        <v>0.95458504417099999</v>
      </c>
      <c r="Q274" s="138">
        <v>0.93940343401399995</v>
      </c>
    </row>
    <row r="275" spans="1:17" ht="20.149999999999999" customHeight="1" x14ac:dyDescent="0.35">
      <c r="A275" s="148"/>
      <c r="C275" s="136" t="s">
        <v>536</v>
      </c>
      <c r="D275" s="143" t="s">
        <v>277</v>
      </c>
      <c r="E275" s="146" t="s">
        <v>277</v>
      </c>
      <c r="F275" s="137">
        <v>0.99901969178082195</v>
      </c>
      <c r="G275" s="138">
        <v>1</v>
      </c>
      <c r="H275" s="143" t="s">
        <v>277</v>
      </c>
      <c r="I275" s="146" t="s">
        <v>277</v>
      </c>
      <c r="J275" s="137" t="s">
        <v>277</v>
      </c>
      <c r="K275" s="146" t="s">
        <v>277</v>
      </c>
      <c r="L275" s="137" t="s">
        <v>277</v>
      </c>
      <c r="M275" s="146" t="s">
        <v>277</v>
      </c>
      <c r="N275" s="137" t="s">
        <v>277</v>
      </c>
      <c r="O275" s="138" t="s">
        <v>277</v>
      </c>
      <c r="P275" s="137">
        <v>0.92201476643500002</v>
      </c>
      <c r="Q275" s="138">
        <v>0.91727777396999999</v>
      </c>
    </row>
    <row r="276" spans="1:17" ht="20.149999999999999" customHeight="1" x14ac:dyDescent="0.35">
      <c r="A276" s="148"/>
      <c r="C276" s="136" t="s">
        <v>537</v>
      </c>
      <c r="D276" s="143" t="s">
        <v>277</v>
      </c>
      <c r="E276" s="146" t="s">
        <v>277</v>
      </c>
      <c r="F276" s="137">
        <v>1</v>
      </c>
      <c r="G276" s="138">
        <v>0.99991324200913245</v>
      </c>
      <c r="H276" s="143" t="s">
        <v>277</v>
      </c>
      <c r="I276" s="146" t="s">
        <v>277</v>
      </c>
      <c r="J276" s="137" t="s">
        <v>277</v>
      </c>
      <c r="K276" s="146" t="s">
        <v>277</v>
      </c>
      <c r="L276" s="137" t="s">
        <v>277</v>
      </c>
      <c r="M276" s="146" t="s">
        <v>277</v>
      </c>
      <c r="N276" s="137" t="s">
        <v>277</v>
      </c>
      <c r="O276" s="138" t="s">
        <v>277</v>
      </c>
      <c r="P276" s="137">
        <v>0.966252951837</v>
      </c>
      <c r="Q276" s="138">
        <v>0.91793655357500004</v>
      </c>
    </row>
    <row r="277" spans="1:17" ht="20.149999999999999" customHeight="1" x14ac:dyDescent="0.35">
      <c r="A277" s="148"/>
      <c r="C277" s="136" t="s">
        <v>538</v>
      </c>
      <c r="D277" s="143" t="s">
        <v>277</v>
      </c>
      <c r="E277" s="146" t="s">
        <v>277</v>
      </c>
      <c r="F277" s="137">
        <v>0.90711472602739729</v>
      </c>
      <c r="G277" s="138">
        <v>1</v>
      </c>
      <c r="H277" s="143" t="s">
        <v>277</v>
      </c>
      <c r="I277" s="146" t="s">
        <v>277</v>
      </c>
      <c r="J277" s="137" t="s">
        <v>277</v>
      </c>
      <c r="K277" s="146" t="s">
        <v>277</v>
      </c>
      <c r="L277" s="137" t="s">
        <v>277</v>
      </c>
      <c r="M277" s="146" t="s">
        <v>277</v>
      </c>
      <c r="N277" s="137" t="s">
        <v>277</v>
      </c>
      <c r="O277" s="138" t="s">
        <v>277</v>
      </c>
      <c r="P277" s="137">
        <v>0.92283090890300001</v>
      </c>
      <c r="Q277" s="138">
        <v>0.92212462115399996</v>
      </c>
    </row>
    <row r="278" spans="1:17" ht="20.149999999999999" customHeight="1" x14ac:dyDescent="0.35">
      <c r="A278" s="148"/>
      <c r="C278" s="136" t="s">
        <v>539</v>
      </c>
      <c r="D278" s="143" t="s">
        <v>277</v>
      </c>
      <c r="E278" s="146" t="s">
        <v>277</v>
      </c>
      <c r="F278" s="137">
        <v>0.91682363013698631</v>
      </c>
      <c r="G278" s="138">
        <v>0.85947345890410964</v>
      </c>
      <c r="H278" s="143" t="s">
        <v>277</v>
      </c>
      <c r="I278" s="146" t="s">
        <v>277</v>
      </c>
      <c r="J278" s="137" t="s">
        <v>277</v>
      </c>
      <c r="K278" s="146" t="s">
        <v>277</v>
      </c>
      <c r="L278" s="137" t="s">
        <v>277</v>
      </c>
      <c r="M278" s="146" t="s">
        <v>277</v>
      </c>
      <c r="N278" s="137" t="s">
        <v>277</v>
      </c>
      <c r="O278" s="138" t="s">
        <v>277</v>
      </c>
      <c r="P278" s="137">
        <v>0.8696501733380001</v>
      </c>
      <c r="Q278" s="138">
        <v>0.91536727409399998</v>
      </c>
    </row>
    <row r="279" spans="1:17" ht="20.149999999999999" customHeight="1" x14ac:dyDescent="0.35">
      <c r="A279" s="148"/>
      <c r="C279" s="136" t="s">
        <v>540</v>
      </c>
      <c r="D279" s="143" t="s">
        <v>277</v>
      </c>
      <c r="E279" s="146" t="s">
        <v>277</v>
      </c>
      <c r="F279" s="137">
        <v>0.99454730308219175</v>
      </c>
      <c r="G279" s="138">
        <v>0.96254352168949775</v>
      </c>
      <c r="H279" s="143" t="s">
        <v>277</v>
      </c>
      <c r="I279" s="146" t="s">
        <v>277</v>
      </c>
      <c r="J279" s="137" t="s">
        <v>277</v>
      </c>
      <c r="K279" s="146" t="s">
        <v>277</v>
      </c>
      <c r="L279" s="137" t="s">
        <v>277</v>
      </c>
      <c r="M279" s="146" t="s">
        <v>277</v>
      </c>
      <c r="N279" s="137" t="s">
        <v>277</v>
      </c>
      <c r="O279" s="138" t="s">
        <v>277</v>
      </c>
      <c r="P279" s="137">
        <v>0.941741755071</v>
      </c>
      <c r="Q279" s="138">
        <v>0.92747627728699999</v>
      </c>
    </row>
    <row r="280" spans="1:17" ht="20.149999999999999" customHeight="1" x14ac:dyDescent="0.35">
      <c r="A280" s="148"/>
      <c r="C280" s="136" t="s">
        <v>541</v>
      </c>
      <c r="D280" s="143">
        <v>0.99813736903376005</v>
      </c>
      <c r="E280" s="146">
        <v>0.99870832820765199</v>
      </c>
      <c r="F280" s="137">
        <v>0.99379999999999991</v>
      </c>
      <c r="G280" s="138">
        <v>1</v>
      </c>
      <c r="H280" s="143" t="s">
        <v>277</v>
      </c>
      <c r="I280" s="146" t="s">
        <v>277</v>
      </c>
      <c r="J280" s="137" t="s">
        <v>277</v>
      </c>
      <c r="K280" s="146" t="s">
        <v>277</v>
      </c>
      <c r="L280" s="137" t="s">
        <v>277</v>
      </c>
      <c r="M280" s="146" t="s">
        <v>277</v>
      </c>
      <c r="N280" s="137" t="s">
        <v>277</v>
      </c>
      <c r="O280" s="138">
        <v>0.5714285714285714</v>
      </c>
      <c r="P280" s="137">
        <v>0.93154761905416661</v>
      </c>
      <c r="Q280" s="138">
        <v>0.95734126984833323</v>
      </c>
    </row>
    <row r="281" spans="1:17" ht="20.149999999999999" customHeight="1" x14ac:dyDescent="0.35">
      <c r="A281" s="148"/>
      <c r="C281" s="136" t="s">
        <v>542</v>
      </c>
      <c r="D281" s="143" t="s">
        <v>277</v>
      </c>
      <c r="E281" s="146" t="s">
        <v>277</v>
      </c>
      <c r="F281" s="137">
        <v>0</v>
      </c>
      <c r="G281" s="138">
        <v>0.99707645454545457</v>
      </c>
      <c r="H281" s="143" t="s">
        <v>277</v>
      </c>
      <c r="I281" s="146" t="s">
        <v>277</v>
      </c>
      <c r="J281" s="137" t="s">
        <v>277</v>
      </c>
      <c r="K281" s="146" t="s">
        <v>277</v>
      </c>
      <c r="L281" s="137" t="s">
        <v>277</v>
      </c>
      <c r="M281" s="146" t="s">
        <v>277</v>
      </c>
      <c r="N281" s="137" t="s">
        <v>277</v>
      </c>
      <c r="O281" s="138" t="s">
        <v>277</v>
      </c>
      <c r="P281" s="137">
        <v>0.92056479556916659</v>
      </c>
      <c r="Q281" s="138">
        <v>0.95823095823636362</v>
      </c>
    </row>
    <row r="282" spans="1:17" ht="20.149999999999999" customHeight="1" x14ac:dyDescent="0.35">
      <c r="A282" s="148"/>
      <c r="C282" s="136" t="s">
        <v>543</v>
      </c>
      <c r="D282" s="143">
        <v>0.94887200329858001</v>
      </c>
      <c r="E282" s="146">
        <v>0.91638131006296297</v>
      </c>
      <c r="F282" s="137">
        <v>1</v>
      </c>
      <c r="G282" s="138">
        <v>0.98516663636363655</v>
      </c>
      <c r="H282" s="143" t="s">
        <v>277</v>
      </c>
      <c r="I282" s="146" t="s">
        <v>277</v>
      </c>
      <c r="J282" s="137">
        <v>0.99513076665636913</v>
      </c>
      <c r="K282" s="146">
        <v>0.99732621400590127</v>
      </c>
      <c r="L282" s="137" t="s">
        <v>277</v>
      </c>
      <c r="M282" s="146" t="s">
        <v>277</v>
      </c>
      <c r="N282" s="137">
        <v>0.96551724137931039</v>
      </c>
      <c r="O282" s="138">
        <v>0.94608472400513477</v>
      </c>
      <c r="P282" s="137">
        <v>0.97823985365249999</v>
      </c>
      <c r="Q282" s="138">
        <v>0.97040737249583331</v>
      </c>
    </row>
    <row r="283" spans="1:17" ht="20.149999999999999" customHeight="1" x14ac:dyDescent="0.35">
      <c r="A283" s="148"/>
      <c r="C283" s="136" t="s">
        <v>544</v>
      </c>
      <c r="D283" s="143" t="s">
        <v>277</v>
      </c>
      <c r="E283" s="146" t="s">
        <v>277</v>
      </c>
      <c r="F283" s="137" t="s">
        <v>277</v>
      </c>
      <c r="G283" s="138" t="s">
        <v>277</v>
      </c>
      <c r="H283" s="143" t="s">
        <v>277</v>
      </c>
      <c r="I283" s="146" t="s">
        <v>277</v>
      </c>
      <c r="J283" s="137">
        <v>0.98112783216783217</v>
      </c>
      <c r="K283" s="146">
        <v>0.98362161593010489</v>
      </c>
      <c r="L283" s="137" t="s">
        <v>277</v>
      </c>
      <c r="M283" s="146" t="s">
        <v>277</v>
      </c>
      <c r="N283" s="137" t="s">
        <v>277</v>
      </c>
      <c r="O283" s="138" t="s">
        <v>277</v>
      </c>
      <c r="P283" s="137">
        <v>0.98888888889000004</v>
      </c>
      <c r="Q283" s="138">
        <v>0.95636146674</v>
      </c>
    </row>
    <row r="284" spans="1:17" ht="20.149999999999999" customHeight="1" x14ac:dyDescent="0.35">
      <c r="A284" s="148"/>
      <c r="C284" s="136" t="s">
        <v>545</v>
      </c>
      <c r="D284" s="143" t="s">
        <v>277</v>
      </c>
      <c r="E284" s="146" t="s">
        <v>277</v>
      </c>
      <c r="F284" s="137">
        <v>0.99188831811263323</v>
      </c>
      <c r="G284" s="138">
        <v>1</v>
      </c>
      <c r="H284" s="143" t="s">
        <v>277</v>
      </c>
      <c r="I284" s="146" t="s">
        <v>277</v>
      </c>
      <c r="J284" s="137" t="s">
        <v>277</v>
      </c>
      <c r="K284" s="146" t="s">
        <v>277</v>
      </c>
      <c r="L284" s="137" t="s">
        <v>277</v>
      </c>
      <c r="M284" s="146" t="s">
        <v>277</v>
      </c>
      <c r="N284" s="137" t="s">
        <v>277</v>
      </c>
      <c r="O284" s="138" t="s">
        <v>277</v>
      </c>
      <c r="P284" s="137">
        <v>0.96997668703900009</v>
      </c>
      <c r="Q284" s="138">
        <v>0.96768149882900001</v>
      </c>
    </row>
    <row r="285" spans="1:17" ht="20.149999999999999" customHeight="1" x14ac:dyDescent="0.35">
      <c r="A285" s="148"/>
      <c r="C285" s="136" t="s">
        <v>546</v>
      </c>
      <c r="D285" s="143">
        <v>0.91900277611452796</v>
      </c>
      <c r="E285" s="146">
        <v>0.93325205729960403</v>
      </c>
      <c r="F285" s="137">
        <v>0.99280000000000002</v>
      </c>
      <c r="G285" s="138">
        <v>0.96616136363636362</v>
      </c>
      <c r="H285" s="143" t="s">
        <v>277</v>
      </c>
      <c r="I285" s="146" t="s">
        <v>277</v>
      </c>
      <c r="J285" s="137">
        <v>0.98402843054273104</v>
      </c>
      <c r="K285" s="146">
        <v>0.98803165352870814</v>
      </c>
      <c r="L285" s="137" t="s">
        <v>277</v>
      </c>
      <c r="M285" s="146" t="s">
        <v>277</v>
      </c>
      <c r="N285" s="137">
        <v>0.95842450765864329</v>
      </c>
      <c r="O285" s="138">
        <v>0.97066666666666668</v>
      </c>
      <c r="P285" s="137">
        <v>0.96618790819599998</v>
      </c>
      <c r="Q285" s="138">
        <v>0.96926266935833327</v>
      </c>
    </row>
    <row r="286" spans="1:17" ht="20.149999999999999" customHeight="1" x14ac:dyDescent="0.35">
      <c r="A286" s="148"/>
      <c r="C286" s="136" t="s">
        <v>547</v>
      </c>
      <c r="D286" s="143" t="s">
        <v>277</v>
      </c>
      <c r="E286" s="146" t="s">
        <v>277</v>
      </c>
      <c r="F286" s="137">
        <v>0</v>
      </c>
      <c r="G286" s="138">
        <v>1</v>
      </c>
      <c r="H286" s="143" t="s">
        <v>277</v>
      </c>
      <c r="I286" s="146" t="s">
        <v>277</v>
      </c>
      <c r="J286" s="137" t="s">
        <v>277</v>
      </c>
      <c r="K286" s="146" t="s">
        <v>277</v>
      </c>
      <c r="L286" s="137" t="s">
        <v>277</v>
      </c>
      <c r="M286" s="146" t="s">
        <v>277</v>
      </c>
      <c r="N286" s="137" t="s">
        <v>277</v>
      </c>
      <c r="O286" s="138" t="s">
        <v>277</v>
      </c>
      <c r="P286" s="137">
        <v>0.9566115702518182</v>
      </c>
      <c r="Q286" s="138">
        <v>0.98295454545583349</v>
      </c>
    </row>
    <row r="287" spans="1:17" ht="20.149999999999999" customHeight="1" x14ac:dyDescent="0.35">
      <c r="A287" s="148"/>
      <c r="C287" s="136" t="s">
        <v>548</v>
      </c>
      <c r="D287" s="143">
        <v>0.99536982072895597</v>
      </c>
      <c r="E287" s="146">
        <v>0.99477434679334897</v>
      </c>
      <c r="F287" s="137">
        <v>0.9899</v>
      </c>
      <c r="G287" s="138">
        <v>0.9252464545454544</v>
      </c>
      <c r="H287" s="143" t="s">
        <v>277</v>
      </c>
      <c r="I287" s="146" t="s">
        <v>277</v>
      </c>
      <c r="J287" s="137">
        <v>0.95508037209302321</v>
      </c>
      <c r="K287" s="146">
        <v>0.99360013812154691</v>
      </c>
      <c r="L287" s="137" t="s">
        <v>277</v>
      </c>
      <c r="M287" s="146" t="s">
        <v>277</v>
      </c>
      <c r="N287" s="137">
        <v>0.96808510638297873</v>
      </c>
      <c r="O287" s="138">
        <v>0.93809523809523809</v>
      </c>
      <c r="P287" s="137">
        <v>0.95841631293600005</v>
      </c>
      <c r="Q287" s="138">
        <v>0.97459818140750021</v>
      </c>
    </row>
    <row r="288" spans="1:17" ht="20.149999999999999" customHeight="1" x14ac:dyDescent="0.35">
      <c r="A288" s="148"/>
      <c r="C288" s="136" t="s">
        <v>549</v>
      </c>
      <c r="D288" s="143" t="s">
        <v>277</v>
      </c>
      <c r="E288" s="146" t="s">
        <v>277</v>
      </c>
      <c r="F288" s="137" t="s">
        <v>277</v>
      </c>
      <c r="G288" s="138" t="s">
        <v>277</v>
      </c>
      <c r="H288" s="143" t="s">
        <v>277</v>
      </c>
      <c r="I288" s="146" t="s">
        <v>277</v>
      </c>
      <c r="J288" s="137" t="s">
        <v>277</v>
      </c>
      <c r="K288" s="146" t="s">
        <v>277</v>
      </c>
      <c r="L288" s="137" t="s">
        <v>277</v>
      </c>
      <c r="M288" s="146" t="s">
        <v>277</v>
      </c>
      <c r="N288" s="137" t="s">
        <v>277</v>
      </c>
      <c r="O288" s="138">
        <v>1</v>
      </c>
      <c r="P288" s="137">
        <v>0.93981481482000007</v>
      </c>
      <c r="Q288" s="138">
        <v>0.94437923839833349</v>
      </c>
    </row>
    <row r="289" spans="1:17" ht="20.149999999999999" customHeight="1" x14ac:dyDescent="0.35">
      <c r="A289" s="148"/>
      <c r="C289" s="136" t="s">
        <v>550</v>
      </c>
      <c r="D289" s="143" t="s">
        <v>277</v>
      </c>
      <c r="E289" s="146" t="s">
        <v>277</v>
      </c>
      <c r="F289" s="137">
        <v>0.98041248120814539</v>
      </c>
      <c r="G289" s="138">
        <v>0.9815252296933521</v>
      </c>
      <c r="H289" s="143" t="s">
        <v>277</v>
      </c>
      <c r="I289" s="146" t="s">
        <v>277</v>
      </c>
      <c r="J289" s="137">
        <v>0.99350069573283861</v>
      </c>
      <c r="K289" s="146">
        <v>0.94822801602772366</v>
      </c>
      <c r="L289" s="137" t="s">
        <v>277</v>
      </c>
      <c r="M289" s="146" t="s">
        <v>277</v>
      </c>
      <c r="N289" s="137" t="s">
        <v>277</v>
      </c>
      <c r="O289" s="138">
        <v>0.7142857142857143</v>
      </c>
      <c r="P289" s="137">
        <v>0.98568847470499998</v>
      </c>
      <c r="Q289" s="138">
        <v>0.96857819905200004</v>
      </c>
    </row>
    <row r="290" spans="1:17" ht="20.149999999999999" customHeight="1" x14ac:dyDescent="0.35">
      <c r="A290" s="148"/>
      <c r="C290" s="136" t="s">
        <v>551</v>
      </c>
      <c r="D290" s="143" t="s">
        <v>277</v>
      </c>
      <c r="E290" s="146" t="s">
        <v>277</v>
      </c>
      <c r="F290" s="137">
        <v>0.99587896362536721</v>
      </c>
      <c r="G290" s="138">
        <v>0.9979337899543379</v>
      </c>
      <c r="H290" s="143">
        <v>0.98072488584474882</v>
      </c>
      <c r="I290" s="146">
        <v>0.99388413242009133</v>
      </c>
      <c r="J290" s="137">
        <v>0.993892694063927</v>
      </c>
      <c r="K290" s="146">
        <v>0.99481540084388187</v>
      </c>
      <c r="L290" s="137" t="s">
        <v>277</v>
      </c>
      <c r="M290" s="146" t="s">
        <v>277</v>
      </c>
      <c r="N290" s="137">
        <v>0.81818181818181823</v>
      </c>
      <c r="O290" s="138">
        <v>0.75</v>
      </c>
      <c r="P290" s="137">
        <v>0.96274856987199997</v>
      </c>
      <c r="Q290" s="138">
        <v>0.97252140292700007</v>
      </c>
    </row>
    <row r="291" spans="1:17" ht="20.149999999999999" customHeight="1" x14ac:dyDescent="0.35">
      <c r="A291" s="148"/>
      <c r="C291" s="136" t="s">
        <v>552</v>
      </c>
      <c r="D291" s="143" t="s">
        <v>277</v>
      </c>
      <c r="E291" s="146" t="s">
        <v>277</v>
      </c>
      <c r="F291" s="137">
        <v>0.93929756468797565</v>
      </c>
      <c r="G291" s="138">
        <v>0.99728314171042309</v>
      </c>
      <c r="H291" s="143" t="s">
        <v>277</v>
      </c>
      <c r="I291" s="146" t="s">
        <v>277</v>
      </c>
      <c r="J291" s="137">
        <v>0.99972888127853876</v>
      </c>
      <c r="K291" s="146">
        <v>0.99914425105485227</v>
      </c>
      <c r="L291" s="137" t="s">
        <v>277</v>
      </c>
      <c r="M291" s="146" t="s">
        <v>277</v>
      </c>
      <c r="N291" s="137">
        <v>1</v>
      </c>
      <c r="O291" s="138">
        <v>1</v>
      </c>
      <c r="P291" s="137">
        <v>0.97433065897399995</v>
      </c>
      <c r="Q291" s="138">
        <v>0.97876292351100003</v>
      </c>
    </row>
    <row r="292" spans="1:17" ht="20.149999999999999" customHeight="1" x14ac:dyDescent="0.35">
      <c r="A292" s="148"/>
      <c r="C292" s="136" t="s">
        <v>553</v>
      </c>
      <c r="D292" s="143" t="s">
        <v>277</v>
      </c>
      <c r="E292" s="146" t="s">
        <v>277</v>
      </c>
      <c r="F292" s="137">
        <v>0.9846458991054986</v>
      </c>
      <c r="G292" s="138">
        <v>0.97945340412862247</v>
      </c>
      <c r="H292" s="143">
        <v>0.9938386763649425</v>
      </c>
      <c r="I292" s="146">
        <v>0.98143501882272421</v>
      </c>
      <c r="J292" s="137">
        <v>0.98770457280385082</v>
      </c>
      <c r="K292" s="146">
        <v>0.99163281940760384</v>
      </c>
      <c r="L292" s="137" t="s">
        <v>277</v>
      </c>
      <c r="M292" s="146" t="s">
        <v>277</v>
      </c>
      <c r="N292" s="137">
        <v>0.9</v>
      </c>
      <c r="O292" s="138">
        <v>0.92982456140350878</v>
      </c>
      <c r="P292" s="137">
        <v>0.92834749420700002</v>
      </c>
      <c r="Q292" s="138">
        <v>0.93958664546899995</v>
      </c>
    </row>
    <row r="293" spans="1:17" ht="20.149999999999999" customHeight="1" x14ac:dyDescent="0.35">
      <c r="A293" s="148"/>
      <c r="C293" s="136" t="s">
        <v>554</v>
      </c>
      <c r="D293" s="143" t="s">
        <v>277</v>
      </c>
      <c r="E293" s="146" t="s">
        <v>277</v>
      </c>
      <c r="F293" s="137" t="s">
        <v>277</v>
      </c>
      <c r="G293" s="138" t="s">
        <v>277</v>
      </c>
      <c r="H293" s="143" t="s">
        <v>277</v>
      </c>
      <c r="I293" s="146" t="s">
        <v>277</v>
      </c>
      <c r="J293" s="137" t="s">
        <v>277</v>
      </c>
      <c r="K293" s="146" t="s">
        <v>277</v>
      </c>
      <c r="L293" s="137" t="s">
        <v>277</v>
      </c>
      <c r="M293" s="146" t="s">
        <v>277</v>
      </c>
      <c r="N293" s="137" t="s">
        <v>277</v>
      </c>
      <c r="O293" s="138" t="s">
        <v>277</v>
      </c>
      <c r="P293" s="137">
        <v>0.94166666666749999</v>
      </c>
      <c r="Q293" s="138">
        <v>0.98888888889000004</v>
      </c>
    </row>
    <row r="294" spans="1:17" ht="20.149999999999999" customHeight="1" x14ac:dyDescent="0.35">
      <c r="A294" s="148"/>
      <c r="C294" s="136" t="s">
        <v>555</v>
      </c>
      <c r="D294" s="143" t="s">
        <v>277</v>
      </c>
      <c r="E294" s="146" t="s">
        <v>277</v>
      </c>
      <c r="F294" s="137">
        <v>0.96407963267543861</v>
      </c>
      <c r="G294" s="138">
        <v>0.99210506201956672</v>
      </c>
      <c r="H294" s="143" t="s">
        <v>277</v>
      </c>
      <c r="I294" s="146" t="s">
        <v>277</v>
      </c>
      <c r="J294" s="137" t="s">
        <v>277</v>
      </c>
      <c r="K294" s="146" t="s">
        <v>277</v>
      </c>
      <c r="L294" s="137" t="s">
        <v>277</v>
      </c>
      <c r="M294" s="146" t="s">
        <v>277</v>
      </c>
      <c r="N294" s="137" t="s">
        <v>277</v>
      </c>
      <c r="O294" s="138" t="s">
        <v>277</v>
      </c>
      <c r="P294" s="137">
        <v>0.89930328761200007</v>
      </c>
      <c r="Q294" s="138">
        <v>0.93263431056200008</v>
      </c>
    </row>
    <row r="295" spans="1:17" ht="20.149999999999999" customHeight="1" x14ac:dyDescent="0.35">
      <c r="A295" s="148"/>
      <c r="C295" s="136" t="s">
        <v>556</v>
      </c>
      <c r="D295" s="143">
        <v>0.989580686149936</v>
      </c>
      <c r="E295" s="146">
        <v>0.99581939799331098</v>
      </c>
      <c r="F295" s="137">
        <v>0.99849999999999994</v>
      </c>
      <c r="G295" s="138">
        <v>0.99817809090909104</v>
      </c>
      <c r="H295" s="143" t="s">
        <v>277</v>
      </c>
      <c r="I295" s="146" t="s">
        <v>277</v>
      </c>
      <c r="J295" s="137" t="s">
        <v>277</v>
      </c>
      <c r="K295" s="146" t="s">
        <v>277</v>
      </c>
      <c r="L295" s="137" t="s">
        <v>277</v>
      </c>
      <c r="M295" s="146" t="s">
        <v>277</v>
      </c>
      <c r="N295" s="137">
        <v>0.99397590361445787</v>
      </c>
      <c r="O295" s="138">
        <v>0.98370370370370375</v>
      </c>
      <c r="P295" s="137">
        <v>0.95111438393500014</v>
      </c>
      <c r="Q295" s="138">
        <v>0.91050790947416671</v>
      </c>
    </row>
    <row r="296" spans="1:17" ht="20.149999999999999" customHeight="1" x14ac:dyDescent="0.35">
      <c r="A296" s="148"/>
      <c r="C296" s="136" t="s">
        <v>557</v>
      </c>
      <c r="D296" s="143" t="s">
        <v>277</v>
      </c>
      <c r="E296" s="146" t="s">
        <v>277</v>
      </c>
      <c r="F296" s="137">
        <v>0.82843077299412915</v>
      </c>
      <c r="G296" s="138">
        <v>0.81818938794354312</v>
      </c>
      <c r="H296" s="143" t="s">
        <v>277</v>
      </c>
      <c r="I296" s="146" t="s">
        <v>277</v>
      </c>
      <c r="J296" s="137" t="s">
        <v>277</v>
      </c>
      <c r="K296" s="146" t="s">
        <v>277</v>
      </c>
      <c r="L296" s="137" t="s">
        <v>277</v>
      </c>
      <c r="M296" s="146" t="s">
        <v>277</v>
      </c>
      <c r="N296" s="137" t="s">
        <v>277</v>
      </c>
      <c r="O296" s="138" t="s">
        <v>277</v>
      </c>
      <c r="P296" s="137">
        <v>0.96752171278499999</v>
      </c>
      <c r="Q296" s="138">
        <v>0.95192463862300003</v>
      </c>
    </row>
    <row r="297" spans="1:17" ht="20.149999999999999" customHeight="1" x14ac:dyDescent="0.35">
      <c r="A297" s="148"/>
      <c r="C297" s="136" t="s">
        <v>558</v>
      </c>
      <c r="D297" s="143" t="s">
        <v>277</v>
      </c>
      <c r="E297" s="146" t="s">
        <v>277</v>
      </c>
      <c r="F297" s="137" t="s">
        <v>277</v>
      </c>
      <c r="G297" s="138" t="s">
        <v>277</v>
      </c>
      <c r="H297" s="143" t="s">
        <v>277</v>
      </c>
      <c r="I297" s="146" t="s">
        <v>277</v>
      </c>
      <c r="J297" s="137" t="s">
        <v>277</v>
      </c>
      <c r="K297" s="146" t="s">
        <v>277</v>
      </c>
      <c r="L297" s="137" t="s">
        <v>277</v>
      </c>
      <c r="M297" s="146" t="s">
        <v>277</v>
      </c>
      <c r="N297" s="137">
        <v>0.96378830083565459</v>
      </c>
      <c r="O297" s="138">
        <v>0.95192307692307687</v>
      </c>
      <c r="P297" s="137" t="s">
        <v>277</v>
      </c>
      <c r="Q297" s="138" t="s">
        <v>277</v>
      </c>
    </row>
    <row r="298" spans="1:17" ht="20.149999999999999" customHeight="1" x14ac:dyDescent="0.35">
      <c r="A298" s="148"/>
      <c r="C298" s="136" t="s">
        <v>559</v>
      </c>
      <c r="D298" s="143" t="s">
        <v>277</v>
      </c>
      <c r="E298" s="146" t="s">
        <v>277</v>
      </c>
      <c r="F298" s="137">
        <v>0.99818168125317097</v>
      </c>
      <c r="G298" s="138">
        <v>0.99283102811029267</v>
      </c>
      <c r="H298" s="143">
        <v>0.97909627092846274</v>
      </c>
      <c r="I298" s="146">
        <v>0.98762161084529509</v>
      </c>
      <c r="J298" s="137">
        <v>0.96478595890410956</v>
      </c>
      <c r="K298" s="146">
        <v>0.89637077487244898</v>
      </c>
      <c r="L298" s="137" t="s">
        <v>277</v>
      </c>
      <c r="M298" s="146" t="s">
        <v>277</v>
      </c>
      <c r="N298" s="137">
        <v>0.66666666666666663</v>
      </c>
      <c r="O298" s="138">
        <v>0.78125</v>
      </c>
      <c r="P298" s="137">
        <v>0.93699880377499989</v>
      </c>
      <c r="Q298" s="138">
        <v>0.92640202477699995</v>
      </c>
    </row>
    <row r="299" spans="1:17" ht="20.149999999999999" customHeight="1" x14ac:dyDescent="0.35">
      <c r="A299" s="148"/>
      <c r="C299" s="136" t="s">
        <v>560</v>
      </c>
      <c r="D299" s="143">
        <v>0.989111566987534</v>
      </c>
      <c r="E299" s="146">
        <v>0.98760611205432902</v>
      </c>
      <c r="F299" s="137">
        <v>0.99419999999999997</v>
      </c>
      <c r="G299" s="138">
        <v>0.98978836363636347</v>
      </c>
      <c r="H299" s="143" t="s">
        <v>277</v>
      </c>
      <c r="I299" s="146" t="s">
        <v>277</v>
      </c>
      <c r="J299" s="137" t="s">
        <v>277</v>
      </c>
      <c r="K299" s="146" t="s">
        <v>277</v>
      </c>
      <c r="L299" s="137" t="s">
        <v>277</v>
      </c>
      <c r="M299" s="146" t="s">
        <v>277</v>
      </c>
      <c r="N299" s="137">
        <v>0.92827868852459017</v>
      </c>
      <c r="O299" s="138">
        <v>0.94615384615384612</v>
      </c>
      <c r="P299" s="137">
        <v>0.90415799137500019</v>
      </c>
      <c r="Q299" s="138">
        <v>0.9311480073741667</v>
      </c>
    </row>
    <row r="300" spans="1:17" ht="20.149999999999999" customHeight="1" x14ac:dyDescent="0.35">
      <c r="A300" s="148"/>
      <c r="C300" s="136" t="s">
        <v>561</v>
      </c>
      <c r="D300" s="143">
        <v>0.95710419485791598</v>
      </c>
      <c r="E300" s="146">
        <v>0.96653815377900598</v>
      </c>
      <c r="F300" s="137">
        <v>0.96900000000000008</v>
      </c>
      <c r="G300" s="138">
        <v>0.83630181818181815</v>
      </c>
      <c r="H300" s="143" t="s">
        <v>277</v>
      </c>
      <c r="I300" s="146" t="s">
        <v>277</v>
      </c>
      <c r="J300" s="137">
        <v>0.99010341872238705</v>
      </c>
      <c r="K300" s="146">
        <v>0.99634050179211442</v>
      </c>
      <c r="L300" s="137" t="s">
        <v>277</v>
      </c>
      <c r="M300" s="146" t="s">
        <v>277</v>
      </c>
      <c r="N300" s="137">
        <v>0.96666666666666667</v>
      </c>
      <c r="O300" s="138">
        <v>0.98230088495575218</v>
      </c>
      <c r="P300" s="137">
        <v>0.88141479940583356</v>
      </c>
      <c r="Q300" s="138">
        <v>0.92888473673833349</v>
      </c>
    </row>
    <row r="301" spans="1:17" ht="20.149999999999999" customHeight="1" x14ac:dyDescent="0.35">
      <c r="A301" s="148"/>
      <c r="C301" s="136" t="s">
        <v>562</v>
      </c>
      <c r="D301" s="143">
        <v>0.99071672354948803</v>
      </c>
      <c r="E301" s="146">
        <v>0.99864722681497098</v>
      </c>
      <c r="F301" s="137">
        <v>0.9998999999999999</v>
      </c>
      <c r="G301" s="138">
        <v>0.99137454545454529</v>
      </c>
      <c r="H301" s="143" t="s">
        <v>277</v>
      </c>
      <c r="I301" s="146" t="s">
        <v>277</v>
      </c>
      <c r="J301" s="137" t="s">
        <v>277</v>
      </c>
      <c r="K301" s="146" t="s">
        <v>277</v>
      </c>
      <c r="L301" s="137" t="s">
        <v>277</v>
      </c>
      <c r="M301" s="146" t="s">
        <v>277</v>
      </c>
      <c r="N301" s="137">
        <v>0.86486486486486491</v>
      </c>
      <c r="O301" s="138">
        <v>0.71153846153846156</v>
      </c>
      <c r="P301" s="137" t="s">
        <v>277</v>
      </c>
      <c r="Q301" s="138" t="s">
        <v>277</v>
      </c>
    </row>
    <row r="302" spans="1:17" ht="20.149999999999999" customHeight="1" x14ac:dyDescent="0.35">
      <c r="A302" s="148"/>
      <c r="C302" s="136" t="s">
        <v>563</v>
      </c>
      <c r="D302" s="143" t="s">
        <v>277</v>
      </c>
      <c r="E302" s="146" t="s">
        <v>277</v>
      </c>
      <c r="F302" s="137" t="s">
        <v>277</v>
      </c>
      <c r="G302" s="138" t="s">
        <v>277</v>
      </c>
      <c r="H302" s="143" t="s">
        <v>277</v>
      </c>
      <c r="I302" s="146" t="s">
        <v>277</v>
      </c>
      <c r="J302" s="137" t="s">
        <v>277</v>
      </c>
      <c r="K302" s="146" t="s">
        <v>277</v>
      </c>
      <c r="L302" s="137" t="s">
        <v>277</v>
      </c>
      <c r="M302" s="146" t="s">
        <v>277</v>
      </c>
      <c r="N302" s="137" t="s">
        <v>277</v>
      </c>
      <c r="O302" s="138" t="s">
        <v>277</v>
      </c>
      <c r="P302" s="137" t="s">
        <v>277</v>
      </c>
      <c r="Q302" s="138">
        <v>0.79594341829000004</v>
      </c>
    </row>
    <row r="303" spans="1:17" ht="20.149999999999999" customHeight="1" x14ac:dyDescent="0.35">
      <c r="A303" s="148"/>
      <c r="C303" s="136" t="s">
        <v>564</v>
      </c>
      <c r="D303" s="143" t="s">
        <v>277</v>
      </c>
      <c r="E303" s="146" t="s">
        <v>277</v>
      </c>
      <c r="F303" s="137" t="s">
        <v>277</v>
      </c>
      <c r="G303" s="138" t="s">
        <v>277</v>
      </c>
      <c r="H303" s="143" t="s">
        <v>277</v>
      </c>
      <c r="I303" s="146" t="s">
        <v>277</v>
      </c>
      <c r="J303" s="137" t="s">
        <v>277</v>
      </c>
      <c r="K303" s="146" t="s">
        <v>277</v>
      </c>
      <c r="L303" s="137" t="s">
        <v>277</v>
      </c>
      <c r="M303" s="146" t="s">
        <v>277</v>
      </c>
      <c r="N303" s="137">
        <v>1</v>
      </c>
      <c r="O303" s="138">
        <v>0.98148148148148151</v>
      </c>
      <c r="P303" s="137" t="s">
        <v>277</v>
      </c>
      <c r="Q303" s="138" t="s">
        <v>277</v>
      </c>
    </row>
    <row r="304" spans="1:17" ht="20.149999999999999" customHeight="1" x14ac:dyDescent="0.35">
      <c r="A304" s="148"/>
      <c r="C304" s="136" t="s">
        <v>565</v>
      </c>
      <c r="D304" s="143">
        <v>0.98797209526100505</v>
      </c>
      <c r="E304" s="146">
        <v>0.97085610200364303</v>
      </c>
      <c r="F304" s="137">
        <v>0.99400000000000011</v>
      </c>
      <c r="G304" s="138">
        <v>0.98604909090909088</v>
      </c>
      <c r="H304" s="143" t="s">
        <v>277</v>
      </c>
      <c r="I304" s="146" t="s">
        <v>277</v>
      </c>
      <c r="J304" s="137">
        <v>0.9954180335855114</v>
      </c>
      <c r="K304" s="146">
        <v>0.99829989888583659</v>
      </c>
      <c r="L304" s="137" t="s">
        <v>277</v>
      </c>
      <c r="M304" s="146" t="s">
        <v>277</v>
      </c>
      <c r="N304" s="137">
        <v>0.98019801980198018</v>
      </c>
      <c r="O304" s="138">
        <v>0.97116644823066844</v>
      </c>
      <c r="P304" s="137">
        <v>0.96924453270454536</v>
      </c>
      <c r="Q304" s="138">
        <v>0.98378206118416645</v>
      </c>
    </row>
    <row r="305" spans="1:17" ht="20.149999999999999" customHeight="1" x14ac:dyDescent="0.35">
      <c r="A305" s="148"/>
      <c r="C305" s="136" t="s">
        <v>566</v>
      </c>
      <c r="D305" s="143">
        <v>0.82175466454942403</v>
      </c>
      <c r="E305" s="146">
        <v>0.77037444933920696</v>
      </c>
      <c r="F305" s="137">
        <v>0</v>
      </c>
      <c r="G305" s="138">
        <v>0.99872945454545459</v>
      </c>
      <c r="H305" s="143" t="s">
        <v>277</v>
      </c>
      <c r="I305" s="146" t="s">
        <v>277</v>
      </c>
      <c r="J305" s="137" t="s">
        <v>277</v>
      </c>
      <c r="K305" s="146" t="s">
        <v>277</v>
      </c>
      <c r="L305" s="137" t="s">
        <v>277</v>
      </c>
      <c r="M305" s="146" t="s">
        <v>277</v>
      </c>
      <c r="N305" s="137" t="s">
        <v>277</v>
      </c>
      <c r="O305" s="138" t="s">
        <v>277</v>
      </c>
      <c r="P305" s="137" t="s">
        <v>277</v>
      </c>
      <c r="Q305" s="138">
        <v>0.98333333333500006</v>
      </c>
    </row>
    <row r="306" spans="1:17" ht="20.149999999999999" customHeight="1" x14ac:dyDescent="0.35">
      <c r="A306" s="148"/>
      <c r="C306" s="136" t="s">
        <v>567</v>
      </c>
      <c r="D306" s="143">
        <v>0.997482837528604</v>
      </c>
      <c r="E306" s="146">
        <v>0.99612403100775204</v>
      </c>
      <c r="F306" s="137">
        <v>0.99980000000000002</v>
      </c>
      <c r="G306" s="138">
        <v>0.92805154545454538</v>
      </c>
      <c r="H306" s="143" t="s">
        <v>277</v>
      </c>
      <c r="I306" s="146" t="s">
        <v>277</v>
      </c>
      <c r="J306" s="137" t="s">
        <v>277</v>
      </c>
      <c r="K306" s="146" t="s">
        <v>277</v>
      </c>
      <c r="L306" s="137" t="s">
        <v>277</v>
      </c>
      <c r="M306" s="146" t="s">
        <v>277</v>
      </c>
      <c r="N306" s="137">
        <v>0.9850427350427351</v>
      </c>
      <c r="O306" s="138">
        <v>0.99628942486085348</v>
      </c>
      <c r="P306" s="137">
        <v>0.94784265349083341</v>
      </c>
      <c r="Q306" s="138">
        <v>0.96538560513545457</v>
      </c>
    </row>
    <row r="307" spans="1:17" ht="20.149999999999999" customHeight="1" x14ac:dyDescent="0.35">
      <c r="A307" s="148"/>
      <c r="C307" s="136" t="s">
        <v>568</v>
      </c>
      <c r="D307" s="143" t="s">
        <v>277</v>
      </c>
      <c r="E307" s="146" t="s">
        <v>277</v>
      </c>
      <c r="F307" s="137">
        <v>0.99337882755842066</v>
      </c>
      <c r="G307" s="138">
        <v>0.98178065404243886</v>
      </c>
      <c r="H307" s="143" t="s">
        <v>277</v>
      </c>
      <c r="I307" s="146" t="s">
        <v>277</v>
      </c>
      <c r="J307" s="137">
        <v>0.99204195205479451</v>
      </c>
      <c r="K307" s="146">
        <v>0.9789715189873418</v>
      </c>
      <c r="L307" s="137" t="s">
        <v>277</v>
      </c>
      <c r="M307" s="146" t="s">
        <v>277</v>
      </c>
      <c r="N307" s="137">
        <v>1</v>
      </c>
      <c r="O307" s="138" t="s">
        <v>277</v>
      </c>
      <c r="P307" s="137">
        <v>0.96964112959000004</v>
      </c>
      <c r="Q307" s="138">
        <v>0.94521775082699999</v>
      </c>
    </row>
    <row r="308" spans="1:17" ht="20.149999999999999" customHeight="1" x14ac:dyDescent="0.35">
      <c r="A308" s="148"/>
      <c r="C308" s="136" t="s">
        <v>569</v>
      </c>
      <c r="D308" s="143" t="s">
        <v>277</v>
      </c>
      <c r="E308" s="146" t="s">
        <v>277</v>
      </c>
      <c r="F308" s="137">
        <v>0.99900000000000011</v>
      </c>
      <c r="G308" s="138">
        <v>0.99907672727272745</v>
      </c>
      <c r="H308" s="143" t="s">
        <v>277</v>
      </c>
      <c r="I308" s="146" t="s">
        <v>277</v>
      </c>
      <c r="J308" s="137">
        <v>0.97283325339035231</v>
      </c>
      <c r="K308" s="146">
        <v>0.93655119719328739</v>
      </c>
      <c r="L308" s="137" t="s">
        <v>277</v>
      </c>
      <c r="M308" s="146" t="s">
        <v>277</v>
      </c>
      <c r="N308" s="137" t="s">
        <v>277</v>
      </c>
      <c r="O308" s="138" t="s">
        <v>277</v>
      </c>
      <c r="P308" s="137" t="s">
        <v>277</v>
      </c>
      <c r="Q308" s="138" t="s">
        <v>277</v>
      </c>
    </row>
    <row r="309" spans="1:17" ht="20.149999999999999" customHeight="1" x14ac:dyDescent="0.35">
      <c r="A309" s="148"/>
      <c r="C309" s="136" t="s">
        <v>570</v>
      </c>
      <c r="D309" s="143">
        <v>0.99960180514998698</v>
      </c>
      <c r="E309" s="146">
        <v>0.99957817772778401</v>
      </c>
      <c r="F309" s="137">
        <v>1</v>
      </c>
      <c r="G309" s="138">
        <v>0.99944545454545453</v>
      </c>
      <c r="H309" s="143" t="s">
        <v>277</v>
      </c>
      <c r="I309" s="146" t="s">
        <v>277</v>
      </c>
      <c r="J309" s="137">
        <v>0.9900619239045384</v>
      </c>
      <c r="K309" s="146">
        <v>0.99642864827856048</v>
      </c>
      <c r="L309" s="137" t="s">
        <v>277</v>
      </c>
      <c r="M309" s="146" t="s">
        <v>277</v>
      </c>
      <c r="N309" s="137">
        <v>0.90909090909090906</v>
      </c>
      <c r="O309" s="138">
        <v>0.93333333333333335</v>
      </c>
      <c r="P309" s="137">
        <v>0.97435897436000007</v>
      </c>
      <c r="Q309" s="138">
        <v>0.97435897436000007</v>
      </c>
    </row>
    <row r="310" spans="1:17" ht="20.149999999999999" customHeight="1" x14ac:dyDescent="0.35">
      <c r="A310" s="148"/>
      <c r="C310" s="136" t="s">
        <v>571</v>
      </c>
      <c r="D310" s="143" t="s">
        <v>277</v>
      </c>
      <c r="E310" s="146" t="s">
        <v>277</v>
      </c>
      <c r="F310" s="137">
        <v>0.98610435692541853</v>
      </c>
      <c r="G310" s="138">
        <v>0.9805708713850837</v>
      </c>
      <c r="H310" s="143" t="s">
        <v>277</v>
      </c>
      <c r="I310" s="146" t="s">
        <v>277</v>
      </c>
      <c r="J310" s="137">
        <v>0.98856069254185697</v>
      </c>
      <c r="K310" s="146">
        <v>0.98836585794655418</v>
      </c>
      <c r="L310" s="137" t="s">
        <v>277</v>
      </c>
      <c r="M310" s="146" t="s">
        <v>277</v>
      </c>
      <c r="N310" s="137">
        <v>1</v>
      </c>
      <c r="O310" s="138">
        <v>0.82352941176470584</v>
      </c>
      <c r="P310" s="137">
        <v>0.95162771477099994</v>
      </c>
      <c r="Q310" s="138">
        <v>0.96109262278599994</v>
      </c>
    </row>
    <row r="311" spans="1:17" ht="20.149999999999999" customHeight="1" x14ac:dyDescent="0.35">
      <c r="A311" s="148"/>
      <c r="C311" s="136" t="s">
        <v>572</v>
      </c>
      <c r="D311" s="143">
        <v>0.97864152395612902</v>
      </c>
      <c r="E311" s="146">
        <v>1</v>
      </c>
      <c r="F311" s="137">
        <v>0</v>
      </c>
      <c r="G311" s="138">
        <v>0.91642818181818175</v>
      </c>
      <c r="H311" s="143" t="s">
        <v>277</v>
      </c>
      <c r="I311" s="146" t="s">
        <v>277</v>
      </c>
      <c r="J311" s="137">
        <v>0.95809805159095585</v>
      </c>
      <c r="K311" s="146">
        <v>0.95797418169265802</v>
      </c>
      <c r="L311" s="137" t="s">
        <v>277</v>
      </c>
      <c r="M311" s="146" t="s">
        <v>277</v>
      </c>
      <c r="N311" s="137">
        <v>0.90163934426229508</v>
      </c>
      <c r="O311" s="138">
        <v>0.83471074380165289</v>
      </c>
      <c r="P311" s="137">
        <v>0.83114878543000004</v>
      </c>
      <c r="Q311" s="138">
        <v>0.93170246822500002</v>
      </c>
    </row>
    <row r="312" spans="1:17" ht="20.149999999999999" customHeight="1" x14ac:dyDescent="0.35">
      <c r="A312" s="148"/>
      <c r="C312" s="136" t="s">
        <v>573</v>
      </c>
      <c r="D312" s="143" t="s">
        <v>277</v>
      </c>
      <c r="E312" s="146">
        <v>0.99935583612471002</v>
      </c>
      <c r="F312" s="137">
        <v>0.99569999999999992</v>
      </c>
      <c r="G312" s="138">
        <v>0.99551299999999998</v>
      </c>
      <c r="H312" s="143" t="s">
        <v>277</v>
      </c>
      <c r="I312" s="146" t="s">
        <v>277</v>
      </c>
      <c r="J312" s="137">
        <v>0.99213427602097992</v>
      </c>
      <c r="K312" s="146">
        <v>0.99500271921017391</v>
      </c>
      <c r="L312" s="137" t="s">
        <v>277</v>
      </c>
      <c r="M312" s="146" t="s">
        <v>277</v>
      </c>
      <c r="N312" s="137">
        <v>0.8392857142857143</v>
      </c>
      <c r="O312" s="138">
        <v>0.8</v>
      </c>
      <c r="P312" s="137">
        <v>0.94717444717818167</v>
      </c>
      <c r="Q312" s="138">
        <v>0.88596882868250004</v>
      </c>
    </row>
    <row r="313" spans="1:17" ht="20.149999999999999" customHeight="1" x14ac:dyDescent="0.35">
      <c r="A313" s="148"/>
      <c r="C313" s="136" t="s">
        <v>574</v>
      </c>
      <c r="D313" s="143" t="s">
        <v>277</v>
      </c>
      <c r="E313" s="146" t="s">
        <v>277</v>
      </c>
      <c r="F313" s="137">
        <v>0.99672564687975651</v>
      </c>
      <c r="G313" s="138">
        <v>0.97798547691527149</v>
      </c>
      <c r="H313" s="143" t="s">
        <v>277</v>
      </c>
      <c r="I313" s="146" t="s">
        <v>277</v>
      </c>
      <c r="J313" s="137" t="s">
        <v>277</v>
      </c>
      <c r="K313" s="146" t="s">
        <v>277</v>
      </c>
      <c r="L313" s="137" t="s">
        <v>277</v>
      </c>
      <c r="M313" s="146" t="s">
        <v>277</v>
      </c>
      <c r="N313" s="137" t="s">
        <v>277</v>
      </c>
      <c r="O313" s="138" t="s">
        <v>277</v>
      </c>
      <c r="P313" s="137">
        <v>0.96029048585499988</v>
      </c>
      <c r="Q313" s="138">
        <v>0.95114330350800003</v>
      </c>
    </row>
    <row r="314" spans="1:17" ht="20.149999999999999" customHeight="1" x14ac:dyDescent="0.35">
      <c r="A314" s="148"/>
      <c r="C314" s="136" t="s">
        <v>575</v>
      </c>
      <c r="D314" s="143">
        <v>0.99973775459657899</v>
      </c>
      <c r="E314" s="146">
        <v>0.99927502609906005</v>
      </c>
      <c r="F314" s="137">
        <v>0.99709999999999999</v>
      </c>
      <c r="G314" s="138">
        <v>0.99749345454545457</v>
      </c>
      <c r="H314" s="143" t="s">
        <v>277</v>
      </c>
      <c r="I314" s="146" t="s">
        <v>277</v>
      </c>
      <c r="J314" s="137">
        <v>0.95057110350208007</v>
      </c>
      <c r="K314" s="146">
        <v>0.98212014270089643</v>
      </c>
      <c r="L314" s="137" t="s">
        <v>277</v>
      </c>
      <c r="M314" s="146" t="s">
        <v>277</v>
      </c>
      <c r="N314" s="137">
        <v>0.98703888334995016</v>
      </c>
      <c r="O314" s="138">
        <v>0.98650793650793656</v>
      </c>
      <c r="P314" s="137">
        <v>0.92993474494166661</v>
      </c>
      <c r="Q314" s="138">
        <v>0.9433193994725001</v>
      </c>
    </row>
    <row r="315" spans="1:17" ht="20.149999999999999" customHeight="1" x14ac:dyDescent="0.35">
      <c r="A315" s="148"/>
      <c r="C315" s="136" t="s">
        <v>576</v>
      </c>
      <c r="D315" s="143" t="s">
        <v>277</v>
      </c>
      <c r="E315" s="146" t="s">
        <v>277</v>
      </c>
      <c r="F315" s="137">
        <v>0.98162385844748856</v>
      </c>
      <c r="G315" s="138">
        <v>0.98086961839530329</v>
      </c>
      <c r="H315" s="143">
        <v>0.9944149543378995</v>
      </c>
      <c r="I315" s="146">
        <v>0.99942351598173518</v>
      </c>
      <c r="J315" s="137">
        <v>0.94845034246575344</v>
      </c>
      <c r="K315" s="146">
        <v>0.94768459915611813</v>
      </c>
      <c r="L315" s="137" t="s">
        <v>277</v>
      </c>
      <c r="M315" s="146" t="s">
        <v>277</v>
      </c>
      <c r="N315" s="137">
        <v>0.93125000000000002</v>
      </c>
      <c r="O315" s="138">
        <v>0.92063492063492058</v>
      </c>
      <c r="P315" s="137">
        <v>0.96162894650200004</v>
      </c>
      <c r="Q315" s="138">
        <v>0.92431946645200003</v>
      </c>
    </row>
    <row r="316" spans="1:17" ht="20.149999999999999" customHeight="1" x14ac:dyDescent="0.35">
      <c r="A316" s="148"/>
      <c r="C316" s="136" t="s">
        <v>577</v>
      </c>
      <c r="D316" s="143">
        <v>0.99963291526460696</v>
      </c>
      <c r="E316" s="146">
        <v>0.99961651540329799</v>
      </c>
      <c r="F316" s="137">
        <v>0.99980000000000002</v>
      </c>
      <c r="G316" s="138">
        <v>0.98043236363636366</v>
      </c>
      <c r="H316" s="143" t="s">
        <v>277</v>
      </c>
      <c r="I316" s="146" t="s">
        <v>277</v>
      </c>
      <c r="J316" s="137">
        <v>0.94055356120396172</v>
      </c>
      <c r="K316" s="146">
        <v>0.97450808545797918</v>
      </c>
      <c r="L316" s="137" t="s">
        <v>277</v>
      </c>
      <c r="M316" s="146" t="s">
        <v>277</v>
      </c>
      <c r="N316" s="137">
        <v>0.91304347826086951</v>
      </c>
      <c r="O316" s="138">
        <v>0.81818181818181823</v>
      </c>
      <c r="P316" s="137">
        <v>0.90769748267166661</v>
      </c>
      <c r="Q316" s="138">
        <v>0.92883502742000024</v>
      </c>
    </row>
    <row r="317" spans="1:17" ht="20.149999999999999" customHeight="1" x14ac:dyDescent="0.35">
      <c r="A317" s="148"/>
      <c r="C317" s="136" t="s">
        <v>578</v>
      </c>
      <c r="D317" s="143" t="s">
        <v>277</v>
      </c>
      <c r="E317" s="146" t="s">
        <v>277</v>
      </c>
      <c r="F317" s="137">
        <v>0.9998999999999999</v>
      </c>
      <c r="G317" s="138">
        <v>1</v>
      </c>
      <c r="H317" s="143" t="s">
        <v>277</v>
      </c>
      <c r="I317" s="146" t="s">
        <v>277</v>
      </c>
      <c r="J317" s="137" t="s">
        <v>277</v>
      </c>
      <c r="K317" s="146" t="s">
        <v>277</v>
      </c>
      <c r="L317" s="137" t="s">
        <v>277</v>
      </c>
      <c r="M317" s="146" t="s">
        <v>277</v>
      </c>
      <c r="N317" s="137" t="s">
        <v>277</v>
      </c>
      <c r="O317" s="138" t="s">
        <v>277</v>
      </c>
      <c r="P317" s="137">
        <v>0.84232026144250005</v>
      </c>
      <c r="Q317" s="138">
        <v>0.87176372801666657</v>
      </c>
    </row>
    <row r="318" spans="1:17" ht="20.149999999999999" customHeight="1" x14ac:dyDescent="0.35">
      <c r="A318" s="148"/>
      <c r="C318" s="136" t="s">
        <v>579</v>
      </c>
      <c r="D318" s="143" t="s">
        <v>277</v>
      </c>
      <c r="E318" s="146">
        <v>0.99662783568363</v>
      </c>
      <c r="F318" s="137">
        <v>1</v>
      </c>
      <c r="G318" s="138">
        <v>0.99994442857142851</v>
      </c>
      <c r="H318" s="143" t="s">
        <v>277</v>
      </c>
      <c r="I318" s="146" t="s">
        <v>277</v>
      </c>
      <c r="J318" s="137">
        <v>0.97897646710928021</v>
      </c>
      <c r="K318" s="146">
        <v>0.99114495420462845</v>
      </c>
      <c r="L318" s="137" t="s">
        <v>277</v>
      </c>
      <c r="M318" s="146" t="s">
        <v>277</v>
      </c>
      <c r="N318" s="137" t="s">
        <v>277</v>
      </c>
      <c r="O318" s="138">
        <v>0.5</v>
      </c>
      <c r="P318" s="137" t="s">
        <v>277</v>
      </c>
      <c r="Q318" s="138">
        <v>0.84107759045999997</v>
      </c>
    </row>
    <row r="319" spans="1:17" ht="20.149999999999999" customHeight="1" x14ac:dyDescent="0.35">
      <c r="A319" s="148"/>
      <c r="C319" s="136" t="s">
        <v>580</v>
      </c>
      <c r="D319" s="143" t="s">
        <v>277</v>
      </c>
      <c r="E319" s="146" t="s">
        <v>277</v>
      </c>
      <c r="F319" s="137">
        <v>0.98921187735090121</v>
      </c>
      <c r="G319" s="138">
        <v>0.97777037127636446</v>
      </c>
      <c r="H319" s="143" t="s">
        <v>277</v>
      </c>
      <c r="I319" s="146" t="s">
        <v>277</v>
      </c>
      <c r="J319" s="137">
        <v>0.99575818112633185</v>
      </c>
      <c r="K319" s="146">
        <v>0.97732858649789034</v>
      </c>
      <c r="L319" s="137" t="s">
        <v>277</v>
      </c>
      <c r="M319" s="146" t="s">
        <v>277</v>
      </c>
      <c r="N319" s="137">
        <v>0.81632653061224492</v>
      </c>
      <c r="O319" s="138">
        <v>0.88073394495412849</v>
      </c>
      <c r="P319" s="137">
        <v>0.96640821082799999</v>
      </c>
      <c r="Q319" s="138">
        <v>0.96108198231800002</v>
      </c>
    </row>
    <row r="320" spans="1:17" ht="20.149999999999999" customHeight="1" x14ac:dyDescent="0.35">
      <c r="A320" s="148"/>
      <c r="C320" s="136" t="s">
        <v>581</v>
      </c>
      <c r="D320" s="143" t="s">
        <v>277</v>
      </c>
      <c r="E320" s="146" t="s">
        <v>277</v>
      </c>
      <c r="F320" s="137" t="s">
        <v>277</v>
      </c>
      <c r="G320" s="138" t="s">
        <v>277</v>
      </c>
      <c r="H320" s="143" t="s">
        <v>277</v>
      </c>
      <c r="I320" s="146" t="s">
        <v>277</v>
      </c>
      <c r="J320" s="137" t="s">
        <v>277</v>
      </c>
      <c r="K320" s="146" t="s">
        <v>277</v>
      </c>
      <c r="L320" s="137" t="s">
        <v>277</v>
      </c>
      <c r="M320" s="146" t="s">
        <v>277</v>
      </c>
      <c r="N320" s="137">
        <v>0.2</v>
      </c>
      <c r="O320" s="138">
        <v>0.3125</v>
      </c>
      <c r="P320" s="137">
        <v>0.97613542325000024</v>
      </c>
      <c r="Q320" s="138">
        <v>0.9797258297275</v>
      </c>
    </row>
    <row r="321" spans="1:17" ht="20.149999999999999" customHeight="1" x14ac:dyDescent="0.35">
      <c r="A321" s="148"/>
      <c r="C321" s="136" t="s">
        <v>582</v>
      </c>
      <c r="D321" s="143">
        <v>0.99855119876618204</v>
      </c>
      <c r="E321" s="146">
        <v>0.99954732924253098</v>
      </c>
      <c r="F321" s="137">
        <v>1</v>
      </c>
      <c r="G321" s="138">
        <v>0.99890654545454538</v>
      </c>
      <c r="H321" s="143" t="s">
        <v>277</v>
      </c>
      <c r="I321" s="146" t="s">
        <v>277</v>
      </c>
      <c r="J321" s="137" t="s">
        <v>277</v>
      </c>
      <c r="K321" s="146" t="s">
        <v>277</v>
      </c>
      <c r="L321" s="137" t="s">
        <v>277</v>
      </c>
      <c r="M321" s="146" t="s">
        <v>277</v>
      </c>
      <c r="N321" s="137">
        <v>0.93193717277486909</v>
      </c>
      <c r="O321" s="138">
        <v>0.91329479768786126</v>
      </c>
      <c r="P321" s="137">
        <v>0.97475982580666665</v>
      </c>
      <c r="Q321" s="138">
        <v>0.94977791106333331</v>
      </c>
    </row>
    <row r="322" spans="1:17" ht="20.149999999999999" customHeight="1" x14ac:dyDescent="0.35">
      <c r="A322" s="148"/>
      <c r="C322" s="136" t="s">
        <v>583</v>
      </c>
      <c r="D322" s="143" t="s">
        <v>277</v>
      </c>
      <c r="E322" s="146" t="s">
        <v>277</v>
      </c>
      <c r="F322" s="137">
        <v>0.92097608563973532</v>
      </c>
      <c r="G322" s="138">
        <v>0.98523244571801327</v>
      </c>
      <c r="H322" s="143">
        <v>0.99778569688109164</v>
      </c>
      <c r="I322" s="146">
        <v>0.97451484018264845</v>
      </c>
      <c r="J322" s="137">
        <v>0.98268631767775605</v>
      </c>
      <c r="K322" s="146">
        <v>0.97086573236889695</v>
      </c>
      <c r="L322" s="137" t="s">
        <v>277</v>
      </c>
      <c r="M322" s="146" t="s">
        <v>277</v>
      </c>
      <c r="N322" s="137">
        <v>0.78947368421052633</v>
      </c>
      <c r="O322" s="138">
        <v>0.63636363636363635</v>
      </c>
      <c r="P322" s="137">
        <v>0.93506493506499988</v>
      </c>
      <c r="Q322" s="138">
        <v>0.93521713799100004</v>
      </c>
    </row>
    <row r="323" spans="1:17" ht="20.149999999999999" customHeight="1" x14ac:dyDescent="0.35">
      <c r="A323" s="148"/>
      <c r="C323" s="136" t="s">
        <v>584</v>
      </c>
      <c r="D323" s="143" t="s">
        <v>277</v>
      </c>
      <c r="E323" s="146" t="s">
        <v>277</v>
      </c>
      <c r="F323" s="137">
        <v>0.95900615169964487</v>
      </c>
      <c r="G323" s="138">
        <v>0.98055714104515479</v>
      </c>
      <c r="H323" s="143" t="s">
        <v>277</v>
      </c>
      <c r="I323" s="146" t="s">
        <v>277</v>
      </c>
      <c r="J323" s="137">
        <v>0.98588327625570771</v>
      </c>
      <c r="K323" s="146">
        <v>0.984628164556962</v>
      </c>
      <c r="L323" s="137" t="s">
        <v>277</v>
      </c>
      <c r="M323" s="146" t="s">
        <v>277</v>
      </c>
      <c r="N323" s="137">
        <v>0.95081967213114749</v>
      </c>
      <c r="O323" s="138">
        <v>0.875</v>
      </c>
      <c r="P323" s="137">
        <v>0.89568870218899999</v>
      </c>
      <c r="Q323" s="138">
        <v>0.9115146147030001</v>
      </c>
    </row>
    <row r="324" spans="1:17" ht="20.149999999999999" customHeight="1" x14ac:dyDescent="0.35">
      <c r="A324" s="148"/>
      <c r="C324" s="136" t="s">
        <v>585</v>
      </c>
      <c r="D324" s="143" t="s">
        <v>277</v>
      </c>
      <c r="E324" s="146" t="s">
        <v>277</v>
      </c>
      <c r="F324" s="137">
        <v>0.98639146977854442</v>
      </c>
      <c r="G324" s="138">
        <v>0.97978992674718746</v>
      </c>
      <c r="H324" s="143" t="s">
        <v>277</v>
      </c>
      <c r="I324" s="146" t="s">
        <v>277</v>
      </c>
      <c r="J324" s="137">
        <v>0.99126484018264838</v>
      </c>
      <c r="K324" s="146">
        <v>0.98205018217251316</v>
      </c>
      <c r="L324" s="137" t="s">
        <v>277</v>
      </c>
      <c r="M324" s="146" t="s">
        <v>277</v>
      </c>
      <c r="N324" s="137">
        <v>0.92500000000000004</v>
      </c>
      <c r="O324" s="138">
        <v>0.85333333333333339</v>
      </c>
      <c r="P324" s="137">
        <v>0.93107048340499998</v>
      </c>
      <c r="Q324" s="138">
        <v>0.90646183744800002</v>
      </c>
    </row>
    <row r="325" spans="1:17" ht="20.149999999999999" customHeight="1" x14ac:dyDescent="0.35">
      <c r="A325" s="148"/>
      <c r="C325" s="136" t="s">
        <v>586</v>
      </c>
      <c r="D325" s="143" t="s">
        <v>277</v>
      </c>
      <c r="E325" s="146" t="s">
        <v>277</v>
      </c>
      <c r="F325" s="137" t="s">
        <v>277</v>
      </c>
      <c r="G325" s="138" t="s">
        <v>277</v>
      </c>
      <c r="H325" s="143" t="s">
        <v>277</v>
      </c>
      <c r="I325" s="146" t="s">
        <v>277</v>
      </c>
      <c r="J325" s="137" t="s">
        <v>277</v>
      </c>
      <c r="K325" s="146" t="s">
        <v>277</v>
      </c>
      <c r="L325" s="137" t="s">
        <v>277</v>
      </c>
      <c r="M325" s="146" t="s">
        <v>277</v>
      </c>
      <c r="N325" s="137" t="s">
        <v>277</v>
      </c>
      <c r="O325" s="138" t="s">
        <v>277</v>
      </c>
      <c r="P325" s="137">
        <v>0.95141746597416654</v>
      </c>
      <c r="Q325" s="138">
        <v>0.90830588496916675</v>
      </c>
    </row>
    <row r="326" spans="1:17" ht="20.149999999999999" customHeight="1" x14ac:dyDescent="0.35">
      <c r="A326" s="148"/>
      <c r="C326" s="136" t="s">
        <v>587</v>
      </c>
      <c r="D326" s="143" t="s">
        <v>277</v>
      </c>
      <c r="E326" s="146" t="s">
        <v>277</v>
      </c>
      <c r="F326" s="137">
        <v>0.98645805931869002</v>
      </c>
      <c r="G326" s="138">
        <v>0.99796646689497714</v>
      </c>
      <c r="H326" s="143" t="s">
        <v>277</v>
      </c>
      <c r="I326" s="146" t="s">
        <v>277</v>
      </c>
      <c r="J326" s="137" t="s">
        <v>277</v>
      </c>
      <c r="K326" s="146" t="s">
        <v>277</v>
      </c>
      <c r="L326" s="137" t="s">
        <v>277</v>
      </c>
      <c r="M326" s="146" t="s">
        <v>277</v>
      </c>
      <c r="N326" s="137" t="s">
        <v>277</v>
      </c>
      <c r="O326" s="138" t="s">
        <v>277</v>
      </c>
      <c r="P326" s="137">
        <v>0.89113947901500001</v>
      </c>
      <c r="Q326" s="138">
        <v>0.85427438614400009</v>
      </c>
    </row>
    <row r="327" spans="1:17" ht="20.149999999999999" customHeight="1" x14ac:dyDescent="0.35">
      <c r="A327" s="148"/>
      <c r="C327" s="136" t="s">
        <v>588</v>
      </c>
      <c r="D327" s="143" t="s">
        <v>277</v>
      </c>
      <c r="E327" s="146" t="s">
        <v>277</v>
      </c>
      <c r="F327" s="137">
        <v>0.99890000000000001</v>
      </c>
      <c r="G327" s="138">
        <v>1</v>
      </c>
      <c r="H327" s="143" t="s">
        <v>277</v>
      </c>
      <c r="I327" s="146" t="s">
        <v>277</v>
      </c>
      <c r="J327" s="137">
        <v>0.99510109890109888</v>
      </c>
      <c r="K327" s="146">
        <v>0.99746589781746042</v>
      </c>
      <c r="L327" s="137" t="s">
        <v>277</v>
      </c>
      <c r="M327" s="146" t="s">
        <v>277</v>
      </c>
      <c r="N327" s="137">
        <v>0.956989247311828</v>
      </c>
      <c r="O327" s="138">
        <v>0.94736842105263153</v>
      </c>
      <c r="P327" s="137">
        <v>0.97715053764166659</v>
      </c>
      <c r="Q327" s="138">
        <v>0.97507331378909101</v>
      </c>
    </row>
    <row r="328" spans="1:17" ht="20.149999999999999" customHeight="1" x14ac:dyDescent="0.35">
      <c r="A328" s="148"/>
      <c r="C328" s="136" t="s">
        <v>589</v>
      </c>
      <c r="D328" s="143" t="s">
        <v>277</v>
      </c>
      <c r="E328" s="146" t="s">
        <v>277</v>
      </c>
      <c r="F328" s="137">
        <v>0.96619659165035876</v>
      </c>
      <c r="G328" s="138">
        <v>0.99856001304631437</v>
      </c>
      <c r="H328" s="143" t="s">
        <v>277</v>
      </c>
      <c r="I328" s="146" t="s">
        <v>277</v>
      </c>
      <c r="J328" s="137" t="s">
        <v>277</v>
      </c>
      <c r="K328" s="146" t="s">
        <v>277</v>
      </c>
      <c r="L328" s="137" t="s">
        <v>277</v>
      </c>
      <c r="M328" s="146" t="s">
        <v>277</v>
      </c>
      <c r="N328" s="137">
        <v>0.92045454545454541</v>
      </c>
      <c r="O328" s="138">
        <v>0.94230769230769229</v>
      </c>
      <c r="P328" s="137">
        <v>0.93647912885699991</v>
      </c>
      <c r="Q328" s="138">
        <v>0.9595367508610001</v>
      </c>
    </row>
    <row r="329" spans="1:17" ht="20.149999999999999" customHeight="1" x14ac:dyDescent="0.35">
      <c r="A329" s="148"/>
      <c r="C329" s="136" t="s">
        <v>590</v>
      </c>
      <c r="D329" s="143" t="s">
        <v>277</v>
      </c>
      <c r="E329" s="146" t="s">
        <v>277</v>
      </c>
      <c r="F329" s="137">
        <v>0.97249067929949373</v>
      </c>
      <c r="G329" s="138">
        <v>0.96294115149456527</v>
      </c>
      <c r="H329" s="143" t="s">
        <v>277</v>
      </c>
      <c r="I329" s="146" t="s">
        <v>277</v>
      </c>
      <c r="J329" s="137">
        <v>0.99588755707762555</v>
      </c>
      <c r="K329" s="146">
        <v>0.99938159282700423</v>
      </c>
      <c r="L329" s="137" t="s">
        <v>277</v>
      </c>
      <c r="M329" s="146" t="s">
        <v>277</v>
      </c>
      <c r="N329" s="137">
        <v>0.86956521739130432</v>
      </c>
      <c r="O329" s="138">
        <v>0.94736842105263153</v>
      </c>
      <c r="P329" s="137">
        <v>0.95651672699599999</v>
      </c>
      <c r="Q329" s="138">
        <v>0.95794655759400005</v>
      </c>
    </row>
    <row r="330" spans="1:17" ht="20.149999999999999" customHeight="1" x14ac:dyDescent="0.35">
      <c r="A330" s="148"/>
      <c r="C330" s="136" t="s">
        <v>591</v>
      </c>
      <c r="D330" s="143" t="s">
        <v>277</v>
      </c>
      <c r="E330" s="146" t="s">
        <v>277</v>
      </c>
      <c r="F330" s="137" t="s">
        <v>277</v>
      </c>
      <c r="G330" s="138" t="s">
        <v>277</v>
      </c>
      <c r="H330" s="143" t="s">
        <v>277</v>
      </c>
      <c r="I330" s="146" t="s">
        <v>277</v>
      </c>
      <c r="J330" s="137">
        <v>0.99067398654513883</v>
      </c>
      <c r="K330" s="146">
        <v>0.9892905638332451</v>
      </c>
      <c r="L330" s="137" t="s">
        <v>277</v>
      </c>
      <c r="M330" s="146" t="s">
        <v>277</v>
      </c>
      <c r="N330" s="137">
        <v>0.66666666666666663</v>
      </c>
      <c r="O330" s="138">
        <v>0.91666666666666663</v>
      </c>
      <c r="P330" s="137" t="s">
        <v>277</v>
      </c>
      <c r="Q330" s="138" t="s">
        <v>277</v>
      </c>
    </row>
    <row r="331" spans="1:17" ht="20.149999999999999" customHeight="1" x14ac:dyDescent="0.35">
      <c r="A331" s="148"/>
      <c r="C331" s="136" t="s">
        <v>592</v>
      </c>
      <c r="D331" s="143">
        <v>0.99486991572004402</v>
      </c>
      <c r="E331" s="146">
        <v>0.99605522682445802</v>
      </c>
      <c r="F331" s="137">
        <v>0</v>
      </c>
      <c r="G331" s="138">
        <v>0.99463181818181823</v>
      </c>
      <c r="H331" s="143" t="s">
        <v>277</v>
      </c>
      <c r="I331" s="146" t="s">
        <v>277</v>
      </c>
      <c r="J331" s="137">
        <v>0.99646314668347868</v>
      </c>
      <c r="K331" s="146">
        <v>0.99747715006963766</v>
      </c>
      <c r="L331" s="137" t="s">
        <v>277</v>
      </c>
      <c r="M331" s="146" t="s">
        <v>277</v>
      </c>
      <c r="N331" s="137" t="s">
        <v>277</v>
      </c>
      <c r="O331" s="138">
        <v>0.95061728395061729</v>
      </c>
      <c r="P331" s="137">
        <v>0.95121951220000001</v>
      </c>
      <c r="Q331" s="138">
        <v>0.89272104463000002</v>
      </c>
    </row>
    <row r="332" spans="1:17" ht="20.149999999999999" customHeight="1" x14ac:dyDescent="0.35">
      <c r="A332" s="148"/>
      <c r="C332" s="136" t="s">
        <v>593</v>
      </c>
      <c r="D332" s="143">
        <v>0.98526758869512898</v>
      </c>
      <c r="E332" s="146">
        <v>0.96269738962294504</v>
      </c>
      <c r="F332" s="137">
        <v>0.99809999999999999</v>
      </c>
      <c r="G332" s="138">
        <v>0.95129327272727293</v>
      </c>
      <c r="H332" s="143" t="s">
        <v>277</v>
      </c>
      <c r="I332" s="146" t="s">
        <v>277</v>
      </c>
      <c r="J332" s="137" t="s">
        <v>277</v>
      </c>
      <c r="K332" s="146" t="s">
        <v>277</v>
      </c>
      <c r="L332" s="137" t="s">
        <v>277</v>
      </c>
      <c r="M332" s="146" t="s">
        <v>277</v>
      </c>
      <c r="N332" s="137" t="s">
        <v>277</v>
      </c>
      <c r="O332" s="138">
        <v>0.9</v>
      </c>
      <c r="P332" s="137">
        <v>0.89455653636583332</v>
      </c>
      <c r="Q332" s="138">
        <v>0.95431863915083337</v>
      </c>
    </row>
    <row r="333" spans="1:17" ht="20.149999999999999" customHeight="1" x14ac:dyDescent="0.35">
      <c r="A333" s="148"/>
      <c r="C333" s="136" t="s">
        <v>594</v>
      </c>
      <c r="D333" s="143">
        <v>0.99886849028316005</v>
      </c>
      <c r="E333" s="146">
        <v>0.99948847565745902</v>
      </c>
      <c r="F333" s="137">
        <v>0.9899</v>
      </c>
      <c r="G333" s="138">
        <v>0.96369163636363631</v>
      </c>
      <c r="H333" s="143" t="s">
        <v>277</v>
      </c>
      <c r="I333" s="146" t="s">
        <v>277</v>
      </c>
      <c r="J333" s="137" t="s">
        <v>277</v>
      </c>
      <c r="K333" s="146" t="s">
        <v>277</v>
      </c>
      <c r="L333" s="137" t="s">
        <v>277</v>
      </c>
      <c r="M333" s="146" t="s">
        <v>277</v>
      </c>
      <c r="N333" s="137">
        <v>0.87826086956521743</v>
      </c>
      <c r="O333" s="138">
        <v>0.89837398373983735</v>
      </c>
      <c r="P333" s="137">
        <v>0.96089618832250001</v>
      </c>
      <c r="Q333" s="138">
        <v>0.97584546931666682</v>
      </c>
    </row>
    <row r="334" spans="1:17" ht="20.149999999999999" customHeight="1" x14ac:dyDescent="0.35">
      <c r="A334" s="148"/>
      <c r="C334" s="136" t="s">
        <v>595</v>
      </c>
      <c r="D334" s="143" t="s">
        <v>277</v>
      </c>
      <c r="E334" s="146" t="s">
        <v>277</v>
      </c>
      <c r="F334" s="137" t="s">
        <v>277</v>
      </c>
      <c r="G334" s="138" t="s">
        <v>277</v>
      </c>
      <c r="H334" s="143" t="s">
        <v>277</v>
      </c>
      <c r="I334" s="146" t="s">
        <v>277</v>
      </c>
      <c r="J334" s="137" t="s">
        <v>277</v>
      </c>
      <c r="K334" s="146" t="s">
        <v>277</v>
      </c>
      <c r="L334" s="137" t="s">
        <v>277</v>
      </c>
      <c r="M334" s="146" t="s">
        <v>277</v>
      </c>
      <c r="N334" s="137" t="s">
        <v>277</v>
      </c>
      <c r="O334" s="138" t="s">
        <v>277</v>
      </c>
      <c r="P334" s="137">
        <v>0.83408039144400004</v>
      </c>
      <c r="Q334" s="138">
        <v>0.84445858922249994</v>
      </c>
    </row>
    <row r="335" spans="1:17" ht="20.149999999999999" customHeight="1" x14ac:dyDescent="0.35">
      <c r="A335" s="148"/>
      <c r="C335" s="136" t="s">
        <v>596</v>
      </c>
      <c r="D335" s="143" t="s">
        <v>277</v>
      </c>
      <c r="E335" s="146" t="s">
        <v>277</v>
      </c>
      <c r="F335" s="137">
        <v>0.99704394977168953</v>
      </c>
      <c r="G335" s="138">
        <v>0.99254223744292236</v>
      </c>
      <c r="H335" s="143" t="s">
        <v>277</v>
      </c>
      <c r="I335" s="146" t="s">
        <v>277</v>
      </c>
      <c r="J335" s="137" t="s">
        <v>277</v>
      </c>
      <c r="K335" s="146" t="s">
        <v>277</v>
      </c>
      <c r="L335" s="137" t="s">
        <v>277</v>
      </c>
      <c r="M335" s="146" t="s">
        <v>277</v>
      </c>
      <c r="N335" s="137" t="s">
        <v>277</v>
      </c>
      <c r="O335" s="138" t="s">
        <v>277</v>
      </c>
      <c r="P335" s="137">
        <v>0.89154370217299994</v>
      </c>
      <c r="Q335" s="138">
        <v>0.94841559927499997</v>
      </c>
    </row>
    <row r="336" spans="1:17" ht="20.149999999999999" customHeight="1" x14ac:dyDescent="0.35">
      <c r="A336" s="148"/>
      <c r="C336" s="136" t="s">
        <v>597</v>
      </c>
      <c r="D336" s="143" t="s">
        <v>277</v>
      </c>
      <c r="E336" s="146" t="s">
        <v>277</v>
      </c>
      <c r="F336" s="137">
        <v>0.99201983447488584</v>
      </c>
      <c r="G336" s="138">
        <v>1</v>
      </c>
      <c r="H336" s="143" t="s">
        <v>277</v>
      </c>
      <c r="I336" s="146" t="s">
        <v>277</v>
      </c>
      <c r="J336" s="137" t="s">
        <v>277</v>
      </c>
      <c r="K336" s="146" t="s">
        <v>277</v>
      </c>
      <c r="L336" s="137" t="s">
        <v>277</v>
      </c>
      <c r="M336" s="146" t="s">
        <v>277</v>
      </c>
      <c r="N336" s="137" t="s">
        <v>277</v>
      </c>
      <c r="O336" s="138" t="s">
        <v>277</v>
      </c>
      <c r="P336" s="137">
        <v>0.94593912897300003</v>
      </c>
      <c r="Q336" s="138">
        <v>0.9414105608129999</v>
      </c>
    </row>
    <row r="337" spans="1:17" ht="20.149999999999999" customHeight="1" x14ac:dyDescent="0.35">
      <c r="A337" s="148"/>
      <c r="C337" s="136" t="s">
        <v>598</v>
      </c>
      <c r="D337" s="143">
        <v>1</v>
      </c>
      <c r="E337" s="146">
        <v>0.99853246912070404</v>
      </c>
      <c r="F337" s="137" t="s">
        <v>277</v>
      </c>
      <c r="G337" s="138" t="s">
        <v>277</v>
      </c>
      <c r="H337" s="143" t="s">
        <v>277</v>
      </c>
      <c r="I337" s="146" t="s">
        <v>277</v>
      </c>
      <c r="J337" s="137" t="s">
        <v>277</v>
      </c>
      <c r="K337" s="146" t="s">
        <v>277</v>
      </c>
      <c r="L337" s="137" t="s">
        <v>277</v>
      </c>
      <c r="M337" s="146" t="s">
        <v>277</v>
      </c>
      <c r="N337" s="137">
        <v>0.4</v>
      </c>
      <c r="O337" s="138">
        <v>0.75</v>
      </c>
      <c r="P337" s="137">
        <v>0.97807017544333352</v>
      </c>
      <c r="Q337" s="138">
        <v>0.96271929825000013</v>
      </c>
    </row>
    <row r="338" spans="1:17" ht="20.149999999999999" customHeight="1" x14ac:dyDescent="0.35">
      <c r="A338" s="148"/>
      <c r="C338" s="136" t="s">
        <v>599</v>
      </c>
      <c r="D338" s="143" t="s">
        <v>277</v>
      </c>
      <c r="E338" s="146" t="s">
        <v>277</v>
      </c>
      <c r="F338" s="137">
        <v>0.98889752442939283</v>
      </c>
      <c r="G338" s="138">
        <v>0.99796974860878229</v>
      </c>
      <c r="H338" s="143">
        <v>0.99200244746895894</v>
      </c>
      <c r="I338" s="146">
        <v>0.98549501235875703</v>
      </c>
      <c r="J338" s="137">
        <v>0.98558679560649476</v>
      </c>
      <c r="K338" s="146">
        <v>0.94012397300469486</v>
      </c>
      <c r="L338" s="137" t="s">
        <v>277</v>
      </c>
      <c r="M338" s="146" t="s">
        <v>277</v>
      </c>
      <c r="N338" s="137">
        <v>0.97619047619047616</v>
      </c>
      <c r="O338" s="138">
        <v>0.9007633587786259</v>
      </c>
      <c r="P338" s="137">
        <v>0.95806706007100007</v>
      </c>
      <c r="Q338" s="138">
        <v>0.93772760378700004</v>
      </c>
    </row>
    <row r="339" spans="1:17" ht="20.149999999999999" customHeight="1" x14ac:dyDescent="0.35">
      <c r="A339" s="148"/>
      <c r="C339" s="136" t="s">
        <v>600</v>
      </c>
      <c r="D339" s="143" t="s">
        <v>277</v>
      </c>
      <c r="E339" s="146" t="s">
        <v>277</v>
      </c>
      <c r="F339" s="137">
        <v>0.9889</v>
      </c>
      <c r="G339" s="138">
        <v>0.99677227272727287</v>
      </c>
      <c r="H339" s="143" t="s">
        <v>277</v>
      </c>
      <c r="I339" s="146" t="s">
        <v>277</v>
      </c>
      <c r="J339" s="137" t="s">
        <v>277</v>
      </c>
      <c r="K339" s="146" t="s">
        <v>277</v>
      </c>
      <c r="L339" s="137" t="s">
        <v>277</v>
      </c>
      <c r="M339" s="146" t="s">
        <v>277</v>
      </c>
      <c r="N339" s="137">
        <v>0.98469387755102045</v>
      </c>
      <c r="O339" s="138">
        <v>0.98947368421052628</v>
      </c>
      <c r="P339" s="137">
        <v>0.87651515152000004</v>
      </c>
      <c r="Q339" s="138">
        <v>0.96969696970000019</v>
      </c>
    </row>
    <row r="340" spans="1:17" ht="20.149999999999999" customHeight="1" x14ac:dyDescent="0.35">
      <c r="A340" s="148"/>
      <c r="C340" s="136" t="s">
        <v>601</v>
      </c>
      <c r="D340" s="143" t="s">
        <v>277</v>
      </c>
      <c r="E340" s="146" t="s">
        <v>277</v>
      </c>
      <c r="F340" s="137" t="s">
        <v>277</v>
      </c>
      <c r="G340" s="138" t="s">
        <v>277</v>
      </c>
      <c r="H340" s="143" t="s">
        <v>277</v>
      </c>
      <c r="I340" s="146" t="s">
        <v>277</v>
      </c>
      <c r="J340" s="137" t="s">
        <v>277</v>
      </c>
      <c r="K340" s="146" t="s">
        <v>277</v>
      </c>
      <c r="L340" s="137" t="s">
        <v>277</v>
      </c>
      <c r="M340" s="146" t="s">
        <v>277</v>
      </c>
      <c r="N340" s="137" t="s">
        <v>277</v>
      </c>
      <c r="O340" s="138">
        <v>0.5</v>
      </c>
      <c r="P340" s="137">
        <v>0.88333333333833319</v>
      </c>
      <c r="Q340" s="138">
        <v>0.91384366162909092</v>
      </c>
    </row>
    <row r="341" spans="1:17" ht="20.149999999999999" customHeight="1" x14ac:dyDescent="0.35">
      <c r="A341" s="148"/>
      <c r="C341" s="136" t="s">
        <v>602</v>
      </c>
      <c r="D341" s="143" t="s">
        <v>277</v>
      </c>
      <c r="E341" s="146" t="s">
        <v>277</v>
      </c>
      <c r="F341" s="137">
        <v>0.99798294013191269</v>
      </c>
      <c r="G341" s="138">
        <v>0.99972856418061895</v>
      </c>
      <c r="H341" s="143" t="s">
        <v>277</v>
      </c>
      <c r="I341" s="146" t="s">
        <v>277</v>
      </c>
      <c r="J341" s="137" t="s">
        <v>277</v>
      </c>
      <c r="K341" s="146" t="s">
        <v>277</v>
      </c>
      <c r="L341" s="137" t="s">
        <v>277</v>
      </c>
      <c r="M341" s="146" t="s">
        <v>277</v>
      </c>
      <c r="N341" s="137" t="s">
        <v>277</v>
      </c>
      <c r="O341" s="138" t="s">
        <v>277</v>
      </c>
      <c r="P341" s="137">
        <v>0.93710633568000001</v>
      </c>
      <c r="Q341" s="138">
        <v>0.90156448835999992</v>
      </c>
    </row>
    <row r="342" spans="1:17" ht="20.149999999999999" customHeight="1" x14ac:dyDescent="0.35">
      <c r="A342" s="148"/>
      <c r="C342" s="136" t="s">
        <v>603</v>
      </c>
      <c r="D342" s="143">
        <v>0.99887387387387405</v>
      </c>
      <c r="E342" s="146">
        <v>0.99984340745380496</v>
      </c>
      <c r="F342" s="137">
        <v>0</v>
      </c>
      <c r="G342" s="138">
        <v>0.99772399999999994</v>
      </c>
      <c r="H342" s="143" t="s">
        <v>277</v>
      </c>
      <c r="I342" s="146" t="s">
        <v>277</v>
      </c>
      <c r="J342" s="137" t="s">
        <v>277</v>
      </c>
      <c r="K342" s="146" t="s">
        <v>277</v>
      </c>
      <c r="L342" s="137" t="s">
        <v>277</v>
      </c>
      <c r="M342" s="146" t="s">
        <v>277</v>
      </c>
      <c r="N342" s="137" t="s">
        <v>277</v>
      </c>
      <c r="O342" s="138" t="s">
        <v>277</v>
      </c>
      <c r="P342" s="137">
        <v>0.89166666667000005</v>
      </c>
      <c r="Q342" s="138">
        <v>0.95701754386000004</v>
      </c>
    </row>
    <row r="343" spans="1:17" ht="20.149999999999999" customHeight="1" x14ac:dyDescent="0.35">
      <c r="A343" s="148"/>
      <c r="C343" s="136" t="s">
        <v>604</v>
      </c>
      <c r="D343" s="143" t="s">
        <v>277</v>
      </c>
      <c r="E343" s="146" t="s">
        <v>277</v>
      </c>
      <c r="F343" s="137">
        <v>0.9767561613073672</v>
      </c>
      <c r="G343" s="138">
        <v>0.98939378077254958</v>
      </c>
      <c r="H343" s="143" t="s">
        <v>277</v>
      </c>
      <c r="I343" s="146" t="s">
        <v>277</v>
      </c>
      <c r="J343" s="137" t="s">
        <v>277</v>
      </c>
      <c r="K343" s="146">
        <v>0.99165812841530054</v>
      </c>
      <c r="L343" s="137" t="s">
        <v>277</v>
      </c>
      <c r="M343" s="146" t="s">
        <v>277</v>
      </c>
      <c r="N343" s="137" t="s">
        <v>277</v>
      </c>
      <c r="O343" s="138" t="s">
        <v>277</v>
      </c>
      <c r="P343" s="137">
        <v>0.969901068265</v>
      </c>
      <c r="Q343" s="138">
        <v>0.966225923491</v>
      </c>
    </row>
    <row r="344" spans="1:17" ht="20.149999999999999" customHeight="1" x14ac:dyDescent="0.35">
      <c r="A344" s="148"/>
      <c r="C344" s="136" t="s">
        <v>605</v>
      </c>
      <c r="D344" s="143">
        <v>0.979490646833446</v>
      </c>
      <c r="E344" s="146">
        <v>0.98143904674610405</v>
      </c>
      <c r="F344" s="137">
        <v>0</v>
      </c>
      <c r="G344" s="138">
        <v>0.9980854545454545</v>
      </c>
      <c r="H344" s="143" t="s">
        <v>277</v>
      </c>
      <c r="I344" s="146" t="s">
        <v>277</v>
      </c>
      <c r="J344" s="137" t="s">
        <v>277</v>
      </c>
      <c r="K344" s="146" t="s">
        <v>277</v>
      </c>
      <c r="L344" s="137" t="s">
        <v>277</v>
      </c>
      <c r="M344" s="146" t="s">
        <v>277</v>
      </c>
      <c r="N344" s="137">
        <v>0.97916666666666663</v>
      </c>
      <c r="O344" s="138">
        <v>0.97668393782383423</v>
      </c>
      <c r="P344" s="137">
        <v>0.93814372659499989</v>
      </c>
      <c r="Q344" s="138">
        <v>0.93305697279166666</v>
      </c>
    </row>
    <row r="345" spans="1:17" ht="20.149999999999999" customHeight="1" x14ac:dyDescent="0.35">
      <c r="A345" s="148"/>
      <c r="C345" s="136" t="s">
        <v>606</v>
      </c>
      <c r="D345" s="143">
        <v>0.87931034482758597</v>
      </c>
      <c r="E345" s="146">
        <v>0.99386144402221599</v>
      </c>
      <c r="F345" s="137">
        <v>0</v>
      </c>
      <c r="G345" s="138">
        <v>0.99735014285714285</v>
      </c>
      <c r="H345" s="143" t="s">
        <v>277</v>
      </c>
      <c r="I345" s="146" t="s">
        <v>277</v>
      </c>
      <c r="J345" s="137">
        <v>0.95782076199078436</v>
      </c>
      <c r="K345" s="146">
        <v>0.9449488638189959</v>
      </c>
      <c r="L345" s="137" t="s">
        <v>277</v>
      </c>
      <c r="M345" s="146" t="s">
        <v>277</v>
      </c>
      <c r="N345" s="137">
        <v>0.96103896103896103</v>
      </c>
      <c r="O345" s="138">
        <v>0.95013123359580054</v>
      </c>
      <c r="P345" s="137" t="s">
        <v>277</v>
      </c>
      <c r="Q345" s="138" t="s">
        <v>277</v>
      </c>
    </row>
    <row r="346" spans="1:17" ht="20.149999999999999" customHeight="1" x14ac:dyDescent="0.35">
      <c r="A346" s="148"/>
      <c r="C346" s="136" t="s">
        <v>607</v>
      </c>
      <c r="D346" s="143">
        <v>0.95445810914680995</v>
      </c>
      <c r="E346" s="146">
        <v>0.74343722347851704</v>
      </c>
      <c r="F346" s="137">
        <v>0.99529999999999996</v>
      </c>
      <c r="G346" s="138">
        <v>0.98578572727272717</v>
      </c>
      <c r="H346" s="143" t="s">
        <v>277</v>
      </c>
      <c r="I346" s="146" t="s">
        <v>277</v>
      </c>
      <c r="J346" s="137">
        <v>0.98156609749203461</v>
      </c>
      <c r="K346" s="146">
        <v>0.99022272143365886</v>
      </c>
      <c r="L346" s="137" t="s">
        <v>277</v>
      </c>
      <c r="M346" s="146" t="s">
        <v>277</v>
      </c>
      <c r="N346" s="137">
        <v>0.9895953757225433</v>
      </c>
      <c r="O346" s="138">
        <v>0.99248826291079817</v>
      </c>
      <c r="P346" s="137">
        <v>0.95634920635333354</v>
      </c>
      <c r="Q346" s="138">
        <v>0.96228592314500006</v>
      </c>
    </row>
    <row r="347" spans="1:17" ht="20.149999999999999" customHeight="1" x14ac:dyDescent="0.35">
      <c r="A347" s="148"/>
      <c r="C347" s="136" t="s">
        <v>608</v>
      </c>
      <c r="D347" s="143" t="s">
        <v>277</v>
      </c>
      <c r="E347" s="146" t="s">
        <v>277</v>
      </c>
      <c r="F347" s="137" t="s">
        <v>277</v>
      </c>
      <c r="G347" s="138" t="s">
        <v>277</v>
      </c>
      <c r="H347" s="143" t="s">
        <v>277</v>
      </c>
      <c r="I347" s="146" t="s">
        <v>277</v>
      </c>
      <c r="J347" s="137" t="s">
        <v>277</v>
      </c>
      <c r="K347" s="146" t="s">
        <v>277</v>
      </c>
      <c r="L347" s="137" t="s">
        <v>277</v>
      </c>
      <c r="M347" s="146" t="s">
        <v>277</v>
      </c>
      <c r="N347" s="137" t="s">
        <v>277</v>
      </c>
      <c r="O347" s="138" t="s">
        <v>277</v>
      </c>
      <c r="P347" s="137">
        <v>0.70974358974666663</v>
      </c>
      <c r="Q347" s="138">
        <v>0.76249999999999996</v>
      </c>
    </row>
    <row r="348" spans="1:17" ht="20.149999999999999" customHeight="1" x14ac:dyDescent="0.35">
      <c r="A348" s="148"/>
      <c r="C348" s="136" t="s">
        <v>609</v>
      </c>
      <c r="D348" s="143" t="s">
        <v>277</v>
      </c>
      <c r="E348" s="146" t="s">
        <v>277</v>
      </c>
      <c r="F348" s="137">
        <v>0.9956806506849315</v>
      </c>
      <c r="G348" s="138">
        <v>0.99995784039020341</v>
      </c>
      <c r="H348" s="143" t="s">
        <v>277</v>
      </c>
      <c r="I348" s="146" t="s">
        <v>277</v>
      </c>
      <c r="J348" s="137">
        <v>0.97782248858447485</v>
      </c>
      <c r="K348" s="146">
        <v>0.89075235950235954</v>
      </c>
      <c r="L348" s="137" t="s">
        <v>277</v>
      </c>
      <c r="M348" s="146" t="s">
        <v>277</v>
      </c>
      <c r="N348" s="137" t="s">
        <v>277</v>
      </c>
      <c r="O348" s="138">
        <v>0.5</v>
      </c>
      <c r="P348" s="137">
        <v>0.97885572139299992</v>
      </c>
      <c r="Q348" s="138">
        <v>0.97163153070600006</v>
      </c>
    </row>
    <row r="349" spans="1:17" ht="20.149999999999999" customHeight="1" x14ac:dyDescent="0.35">
      <c r="A349" s="148"/>
      <c r="C349" s="136" t="s">
        <v>610</v>
      </c>
      <c r="D349" s="143" t="s">
        <v>277</v>
      </c>
      <c r="E349" s="146">
        <v>0.99979298209295098</v>
      </c>
      <c r="F349" s="137">
        <v>0.997</v>
      </c>
      <c r="G349" s="138">
        <v>0.99679072727272733</v>
      </c>
      <c r="H349" s="143" t="s">
        <v>277</v>
      </c>
      <c r="I349" s="146" t="s">
        <v>277</v>
      </c>
      <c r="J349" s="137" t="s">
        <v>277</v>
      </c>
      <c r="K349" s="146" t="s">
        <v>277</v>
      </c>
      <c r="L349" s="137" t="s">
        <v>277</v>
      </c>
      <c r="M349" s="146" t="s">
        <v>277</v>
      </c>
      <c r="N349" s="137" t="s">
        <v>277</v>
      </c>
      <c r="O349" s="138" t="s">
        <v>277</v>
      </c>
      <c r="P349" s="137">
        <v>0.98723295548333345</v>
      </c>
      <c r="Q349" s="138">
        <v>0.97874900613666671</v>
      </c>
    </row>
    <row r="350" spans="1:17" ht="20.149999999999999" customHeight="1" x14ac:dyDescent="0.35">
      <c r="A350" s="148"/>
      <c r="C350" s="136" t="s">
        <v>611</v>
      </c>
      <c r="D350" s="143">
        <v>0.92446576302244698</v>
      </c>
      <c r="E350" s="146">
        <v>0.94238219138479296</v>
      </c>
      <c r="F350" s="137">
        <v>0.99430000000000007</v>
      </c>
      <c r="G350" s="138">
        <v>0.99993563636363636</v>
      </c>
      <c r="H350" s="143" t="s">
        <v>277</v>
      </c>
      <c r="I350" s="146" t="s">
        <v>277</v>
      </c>
      <c r="J350" s="137">
        <v>0.98807953169515672</v>
      </c>
      <c r="K350" s="146">
        <v>0.99277688011856724</v>
      </c>
      <c r="L350" s="137" t="s">
        <v>277</v>
      </c>
      <c r="M350" s="146" t="s">
        <v>277</v>
      </c>
      <c r="N350" s="137">
        <v>0.98826979472140764</v>
      </c>
      <c r="O350" s="138">
        <v>0.97894736842105268</v>
      </c>
      <c r="P350" s="137">
        <v>0.95055684611583335</v>
      </c>
      <c r="Q350" s="138">
        <v>0.94100241948416685</v>
      </c>
    </row>
    <row r="351" spans="1:17" ht="20.149999999999999" customHeight="1" x14ac:dyDescent="0.35">
      <c r="A351" s="148"/>
      <c r="C351" s="136" t="s">
        <v>612</v>
      </c>
      <c r="D351" s="143" t="s">
        <v>277</v>
      </c>
      <c r="E351" s="146" t="s">
        <v>277</v>
      </c>
      <c r="F351" s="137">
        <v>0.99483469441517391</v>
      </c>
      <c r="G351" s="138">
        <v>0.99762820512820516</v>
      </c>
      <c r="H351" s="143" t="s">
        <v>277</v>
      </c>
      <c r="I351" s="146" t="s">
        <v>277</v>
      </c>
      <c r="J351" s="137">
        <v>0.99340753424657535</v>
      </c>
      <c r="K351" s="146">
        <v>0.98905327004219412</v>
      </c>
      <c r="L351" s="137" t="s">
        <v>277</v>
      </c>
      <c r="M351" s="146" t="s">
        <v>277</v>
      </c>
      <c r="N351" s="137" t="s">
        <v>277</v>
      </c>
      <c r="O351" s="138">
        <v>1</v>
      </c>
      <c r="P351" s="137">
        <v>0.97372495659899994</v>
      </c>
      <c r="Q351" s="138">
        <v>0.97158620036499999</v>
      </c>
    </row>
    <row r="352" spans="1:17" ht="20.149999999999999" customHeight="1" x14ac:dyDescent="0.35">
      <c r="A352" s="148"/>
      <c r="C352" s="136" t="s">
        <v>613</v>
      </c>
      <c r="D352" s="143" t="s">
        <v>277</v>
      </c>
      <c r="E352" s="146" t="s">
        <v>277</v>
      </c>
      <c r="F352" s="137">
        <v>0.99657248858447489</v>
      </c>
      <c r="G352" s="138">
        <v>0.98523829908675797</v>
      </c>
      <c r="H352" s="143" t="s">
        <v>277</v>
      </c>
      <c r="I352" s="146" t="s">
        <v>277</v>
      </c>
      <c r="J352" s="137" t="s">
        <v>277</v>
      </c>
      <c r="K352" s="146" t="s">
        <v>277</v>
      </c>
      <c r="L352" s="137" t="s">
        <v>277</v>
      </c>
      <c r="M352" s="146" t="s">
        <v>277</v>
      </c>
      <c r="N352" s="137" t="s">
        <v>277</v>
      </c>
      <c r="O352" s="138" t="s">
        <v>277</v>
      </c>
      <c r="P352" s="137">
        <v>0.89489831263300001</v>
      </c>
      <c r="Q352" s="138">
        <v>0.927863541071</v>
      </c>
    </row>
    <row r="353" spans="1:17" ht="20.149999999999999" customHeight="1" x14ac:dyDescent="0.35">
      <c r="A353" s="148"/>
      <c r="C353" s="136" t="s">
        <v>614</v>
      </c>
      <c r="D353" s="143" t="s">
        <v>277</v>
      </c>
      <c r="E353" s="146" t="s">
        <v>277</v>
      </c>
      <c r="F353" s="137" t="s">
        <v>277</v>
      </c>
      <c r="G353" s="138" t="s">
        <v>277</v>
      </c>
      <c r="H353" s="143" t="s">
        <v>277</v>
      </c>
      <c r="I353" s="146" t="s">
        <v>277</v>
      </c>
      <c r="J353" s="137" t="s">
        <v>277</v>
      </c>
      <c r="K353" s="146" t="s">
        <v>277</v>
      </c>
      <c r="L353" s="137" t="s">
        <v>277</v>
      </c>
      <c r="M353" s="146" t="s">
        <v>277</v>
      </c>
      <c r="N353" s="137" t="s">
        <v>277</v>
      </c>
      <c r="O353" s="138" t="s">
        <v>277</v>
      </c>
      <c r="P353" s="137">
        <v>0.92470442480416681</v>
      </c>
      <c r="Q353" s="138">
        <v>0.90349373843166669</v>
      </c>
    </row>
    <row r="354" spans="1:17" ht="20.149999999999999" customHeight="1" x14ac:dyDescent="0.35">
      <c r="A354" s="148"/>
      <c r="C354" s="136" t="s">
        <v>615</v>
      </c>
      <c r="D354" s="143" t="s">
        <v>277</v>
      </c>
      <c r="E354" s="146" t="s">
        <v>277</v>
      </c>
      <c r="F354" s="137">
        <v>0.98906611813384959</v>
      </c>
      <c r="G354" s="138">
        <v>0.99974263891963688</v>
      </c>
      <c r="H354" s="143">
        <v>0.99482638888888886</v>
      </c>
      <c r="I354" s="146">
        <v>0.99612353372434015</v>
      </c>
      <c r="J354" s="137">
        <v>0.97430034982508751</v>
      </c>
      <c r="K354" s="146">
        <v>0.94336044520547946</v>
      </c>
      <c r="L354" s="137" t="s">
        <v>277</v>
      </c>
      <c r="M354" s="146" t="s">
        <v>277</v>
      </c>
      <c r="N354" s="137">
        <v>0.94594594594594594</v>
      </c>
      <c r="O354" s="138">
        <v>0.14285714285714285</v>
      </c>
      <c r="P354" s="137">
        <v>0.92109405296899993</v>
      </c>
      <c r="Q354" s="138">
        <v>0.82702169625199995</v>
      </c>
    </row>
    <row r="355" spans="1:17" ht="20.149999999999999" customHeight="1" x14ac:dyDescent="0.35">
      <c r="A355" s="148"/>
      <c r="C355" s="136" t="s">
        <v>616</v>
      </c>
      <c r="D355" s="143">
        <v>0.94636363636363596</v>
      </c>
      <c r="E355" s="146">
        <v>0.95008705745792199</v>
      </c>
      <c r="F355" s="137">
        <v>0.99919999999999998</v>
      </c>
      <c r="G355" s="138">
        <v>1</v>
      </c>
      <c r="H355" s="143" t="s">
        <v>277</v>
      </c>
      <c r="I355" s="146" t="s">
        <v>277</v>
      </c>
      <c r="J355" s="137">
        <v>1</v>
      </c>
      <c r="K355" s="146">
        <v>0.99909261961996321</v>
      </c>
      <c r="L355" s="137" t="s">
        <v>277</v>
      </c>
      <c r="M355" s="146" t="s">
        <v>277</v>
      </c>
      <c r="N355" s="137">
        <v>0.8904109589041096</v>
      </c>
      <c r="O355" s="138">
        <v>0.91764705882352937</v>
      </c>
      <c r="P355" s="137" t="s">
        <v>277</v>
      </c>
      <c r="Q355" s="138" t="s">
        <v>277</v>
      </c>
    </row>
    <row r="356" spans="1:17" ht="20.149999999999999" customHeight="1" x14ac:dyDescent="0.35">
      <c r="A356" s="148"/>
      <c r="C356" s="136" t="s">
        <v>617</v>
      </c>
      <c r="D356" s="143" t="s">
        <v>277</v>
      </c>
      <c r="E356" s="146" t="s">
        <v>277</v>
      </c>
      <c r="F356" s="137">
        <v>0.98102372132931526</v>
      </c>
      <c r="G356" s="138">
        <v>0.98749817388763672</v>
      </c>
      <c r="H356" s="143" t="s">
        <v>277</v>
      </c>
      <c r="I356" s="146" t="s">
        <v>277</v>
      </c>
      <c r="J356" s="137">
        <v>0.98574614410681405</v>
      </c>
      <c r="K356" s="146">
        <v>0.99751378286683634</v>
      </c>
      <c r="L356" s="137" t="s">
        <v>277</v>
      </c>
      <c r="M356" s="146" t="s">
        <v>277</v>
      </c>
      <c r="N356" s="137" t="s">
        <v>277</v>
      </c>
      <c r="O356" s="138" t="s">
        <v>277</v>
      </c>
      <c r="P356" s="137">
        <v>0.96158844404499999</v>
      </c>
      <c r="Q356" s="138">
        <v>0.9608832327739999</v>
      </c>
    </row>
    <row r="357" spans="1:17" ht="20.149999999999999" customHeight="1" x14ac:dyDescent="0.35">
      <c r="A357" s="148"/>
      <c r="C357" s="136" t="s">
        <v>618</v>
      </c>
      <c r="D357" s="143">
        <v>0.94244064972927899</v>
      </c>
      <c r="E357" s="146">
        <v>0.94489113741078701</v>
      </c>
      <c r="F357" s="137">
        <v>0.99980000000000002</v>
      </c>
      <c r="G357" s="138">
        <v>0.98954118181818174</v>
      </c>
      <c r="H357" s="143" t="s">
        <v>277</v>
      </c>
      <c r="I357" s="146" t="s">
        <v>277</v>
      </c>
      <c r="J357" s="137" t="s">
        <v>277</v>
      </c>
      <c r="K357" s="146" t="s">
        <v>277</v>
      </c>
      <c r="L357" s="137" t="s">
        <v>277</v>
      </c>
      <c r="M357" s="146" t="s">
        <v>277</v>
      </c>
      <c r="N357" s="137">
        <v>0.98970840480274447</v>
      </c>
      <c r="O357" s="138">
        <v>0.98085758039816229</v>
      </c>
      <c r="P357" s="137">
        <v>0.98529968806083346</v>
      </c>
      <c r="Q357" s="138">
        <v>0.85169107983583325</v>
      </c>
    </row>
    <row r="358" spans="1:17" ht="20.149999999999999" customHeight="1" x14ac:dyDescent="0.35">
      <c r="A358" s="148"/>
      <c r="C358" s="136" t="s">
        <v>619</v>
      </c>
      <c r="D358" s="143">
        <v>0.99890150128158195</v>
      </c>
      <c r="E358" s="146">
        <v>0.99985664110099604</v>
      </c>
      <c r="F358" s="137">
        <v>0</v>
      </c>
      <c r="G358" s="138">
        <v>1</v>
      </c>
      <c r="H358" s="143" t="s">
        <v>277</v>
      </c>
      <c r="I358" s="146" t="s">
        <v>277</v>
      </c>
      <c r="J358" s="137" t="s">
        <v>277</v>
      </c>
      <c r="K358" s="146" t="s">
        <v>277</v>
      </c>
      <c r="L358" s="137" t="s">
        <v>277</v>
      </c>
      <c r="M358" s="146" t="s">
        <v>277</v>
      </c>
      <c r="N358" s="137" t="s">
        <v>277</v>
      </c>
      <c r="O358" s="138" t="s">
        <v>277</v>
      </c>
      <c r="P358" s="137">
        <v>1</v>
      </c>
      <c r="Q358" s="138">
        <v>0.83090909090999998</v>
      </c>
    </row>
    <row r="359" spans="1:17" ht="20.149999999999999" customHeight="1" x14ac:dyDescent="0.35">
      <c r="A359" s="148"/>
      <c r="C359" s="136" t="s">
        <v>620</v>
      </c>
      <c r="D359" s="143">
        <v>0.99824906981834105</v>
      </c>
      <c r="E359" s="146">
        <v>0.99942967947986805</v>
      </c>
      <c r="F359" s="137" t="s">
        <v>277</v>
      </c>
      <c r="G359" s="138" t="s">
        <v>277</v>
      </c>
      <c r="H359" s="143" t="s">
        <v>277</v>
      </c>
      <c r="I359" s="146" t="s">
        <v>277</v>
      </c>
      <c r="J359" s="137">
        <v>0.95343038938125757</v>
      </c>
      <c r="K359" s="146">
        <v>0.97689974021510606</v>
      </c>
      <c r="L359" s="137" t="s">
        <v>277</v>
      </c>
      <c r="M359" s="146" t="s">
        <v>277</v>
      </c>
      <c r="N359" s="137" t="s">
        <v>277</v>
      </c>
      <c r="O359" s="138">
        <v>1</v>
      </c>
      <c r="P359" s="137">
        <v>0.95575320512833328</v>
      </c>
      <c r="Q359" s="138">
        <v>0.948125</v>
      </c>
    </row>
    <row r="360" spans="1:17" ht="20.149999999999999" customHeight="1" x14ac:dyDescent="0.35">
      <c r="A360" s="148"/>
      <c r="C360" s="136" t="s">
        <v>621</v>
      </c>
      <c r="D360" s="143" t="s">
        <v>277</v>
      </c>
      <c r="E360" s="146" t="s">
        <v>277</v>
      </c>
      <c r="F360" s="137">
        <v>0.98577674269062965</v>
      </c>
      <c r="G360" s="138">
        <v>0.9525868916437098</v>
      </c>
      <c r="H360" s="143" t="s">
        <v>277</v>
      </c>
      <c r="I360" s="146" t="s">
        <v>277</v>
      </c>
      <c r="J360" s="137">
        <v>0.98372834737827719</v>
      </c>
      <c r="K360" s="146">
        <v>0.96543831168831173</v>
      </c>
      <c r="L360" s="137" t="s">
        <v>277</v>
      </c>
      <c r="M360" s="146" t="s">
        <v>277</v>
      </c>
      <c r="N360" s="137">
        <v>0.73684210526315785</v>
      </c>
      <c r="O360" s="138">
        <v>0.91666666666666663</v>
      </c>
      <c r="P360" s="137">
        <v>0.94002786266399996</v>
      </c>
      <c r="Q360" s="138">
        <v>0.9369689340470001</v>
      </c>
    </row>
    <row r="361" spans="1:17" ht="20.149999999999999" customHeight="1" x14ac:dyDescent="0.35">
      <c r="A361" s="148"/>
      <c r="C361" s="136" t="s">
        <v>622</v>
      </c>
      <c r="D361" s="143">
        <v>0.99951201659143596</v>
      </c>
      <c r="E361" s="146">
        <v>0.99986827199199102</v>
      </c>
      <c r="F361" s="137">
        <v>0.995</v>
      </c>
      <c r="G361" s="138">
        <v>0.99719445454545452</v>
      </c>
      <c r="H361" s="143">
        <v>0.85563000946240653</v>
      </c>
      <c r="I361" s="146">
        <v>0.94113020196518982</v>
      </c>
      <c r="J361" s="137">
        <v>0.975301453754579</v>
      </c>
      <c r="K361" s="146">
        <v>0.95721685649420052</v>
      </c>
      <c r="L361" s="137" t="s">
        <v>277</v>
      </c>
      <c r="M361" s="146" t="s">
        <v>277</v>
      </c>
      <c r="N361" s="137" t="s">
        <v>277</v>
      </c>
      <c r="O361" s="138" t="s">
        <v>277</v>
      </c>
      <c r="P361" s="137">
        <v>0.92156862745555546</v>
      </c>
      <c r="Q361" s="138">
        <v>0.90230826802583342</v>
      </c>
    </row>
    <row r="362" spans="1:17" ht="20.149999999999999" customHeight="1" x14ac:dyDescent="0.35">
      <c r="A362" s="148"/>
      <c r="C362" s="136" t="s">
        <v>623</v>
      </c>
      <c r="D362" s="143" t="s">
        <v>277</v>
      </c>
      <c r="E362" s="146" t="s">
        <v>277</v>
      </c>
      <c r="F362" s="137">
        <v>0.97817107829147643</v>
      </c>
      <c r="G362" s="138">
        <v>0.98864327673135466</v>
      </c>
      <c r="H362" s="143">
        <v>0.98765553652968041</v>
      </c>
      <c r="I362" s="146">
        <v>0.97554160021265279</v>
      </c>
      <c r="J362" s="137">
        <v>0.97545733447488581</v>
      </c>
      <c r="K362" s="146">
        <v>0.85535403481012662</v>
      </c>
      <c r="L362" s="137" t="s">
        <v>277</v>
      </c>
      <c r="M362" s="146" t="s">
        <v>277</v>
      </c>
      <c r="N362" s="137">
        <v>0.7321428571428571</v>
      </c>
      <c r="O362" s="138">
        <v>0.9375</v>
      </c>
      <c r="P362" s="137" t="s">
        <v>277</v>
      </c>
      <c r="Q362" s="138" t="s">
        <v>277</v>
      </c>
    </row>
    <row r="363" spans="1:17" ht="20.149999999999999" customHeight="1" x14ac:dyDescent="0.35">
      <c r="A363" s="148"/>
      <c r="C363" s="136" t="s">
        <v>624</v>
      </c>
      <c r="D363" s="143" t="s">
        <v>277</v>
      </c>
      <c r="E363" s="146" t="s">
        <v>277</v>
      </c>
      <c r="F363" s="137" t="s">
        <v>277</v>
      </c>
      <c r="G363" s="138" t="s">
        <v>277</v>
      </c>
      <c r="H363" s="143" t="s">
        <v>277</v>
      </c>
      <c r="I363" s="146" t="s">
        <v>277</v>
      </c>
      <c r="J363" s="137" t="s">
        <v>277</v>
      </c>
      <c r="K363" s="146" t="s">
        <v>277</v>
      </c>
      <c r="L363" s="137" t="s">
        <v>277</v>
      </c>
      <c r="M363" s="146" t="s">
        <v>277</v>
      </c>
      <c r="N363" s="137" t="s">
        <v>277</v>
      </c>
      <c r="O363" s="138" t="s">
        <v>277</v>
      </c>
      <c r="P363" s="137">
        <v>0.88982362758799993</v>
      </c>
      <c r="Q363" s="138">
        <v>0.89533827070700001</v>
      </c>
    </row>
    <row r="364" spans="1:17" ht="20.149999999999999" customHeight="1" x14ac:dyDescent="0.35">
      <c r="A364" s="148"/>
      <c r="C364" s="136" t="s">
        <v>625</v>
      </c>
      <c r="D364" s="143" t="s">
        <v>277</v>
      </c>
      <c r="E364" s="146" t="s">
        <v>277</v>
      </c>
      <c r="F364" s="137">
        <v>0.99486410910518053</v>
      </c>
      <c r="G364" s="138">
        <v>0.99962772704211056</v>
      </c>
      <c r="H364" s="143" t="s">
        <v>277</v>
      </c>
      <c r="I364" s="146" t="s">
        <v>277</v>
      </c>
      <c r="J364" s="137">
        <v>0.99627283105022835</v>
      </c>
      <c r="K364" s="146">
        <v>0.99439477848101265</v>
      </c>
      <c r="L364" s="137" t="s">
        <v>277</v>
      </c>
      <c r="M364" s="146" t="s">
        <v>277</v>
      </c>
      <c r="N364" s="137" t="s">
        <v>277</v>
      </c>
      <c r="O364" s="138" t="s">
        <v>277</v>
      </c>
      <c r="P364" s="137">
        <v>0.97745821997700011</v>
      </c>
      <c r="Q364" s="138">
        <v>0.95076702419600001</v>
      </c>
    </row>
    <row r="365" spans="1:17" ht="20.149999999999999" customHeight="1" x14ac:dyDescent="0.35">
      <c r="A365" s="148"/>
      <c r="C365" s="136" t="s">
        <v>626</v>
      </c>
      <c r="D365" s="143">
        <v>0.998713991769547</v>
      </c>
      <c r="E365" s="146">
        <v>0.99979090433873496</v>
      </c>
      <c r="F365" s="137">
        <v>0.99340000000000006</v>
      </c>
      <c r="G365" s="138">
        <v>0.99997227272727263</v>
      </c>
      <c r="H365" s="143" t="s">
        <v>277</v>
      </c>
      <c r="I365" s="146" t="s">
        <v>277</v>
      </c>
      <c r="J365" s="137">
        <v>0.92098792928059869</v>
      </c>
      <c r="K365" s="146">
        <v>0.89721964628500417</v>
      </c>
      <c r="L365" s="137" t="s">
        <v>277</v>
      </c>
      <c r="M365" s="146" t="s">
        <v>277</v>
      </c>
      <c r="N365" s="137" t="s">
        <v>277</v>
      </c>
      <c r="O365" s="138" t="s">
        <v>277</v>
      </c>
      <c r="P365" s="137">
        <v>0.92893939394400005</v>
      </c>
      <c r="Q365" s="138">
        <v>0.87212572589636361</v>
      </c>
    </row>
    <row r="366" spans="1:17" ht="20.149999999999999" customHeight="1" x14ac:dyDescent="0.35">
      <c r="A366" s="148"/>
      <c r="C366" s="136" t="s">
        <v>627</v>
      </c>
      <c r="D366" s="143" t="s">
        <v>277</v>
      </c>
      <c r="E366" s="146" t="s">
        <v>277</v>
      </c>
      <c r="F366" s="137">
        <v>0.99479039827498728</v>
      </c>
      <c r="G366" s="138">
        <v>0.94760178843226783</v>
      </c>
      <c r="H366" s="143" t="s">
        <v>277</v>
      </c>
      <c r="I366" s="146" t="s">
        <v>277</v>
      </c>
      <c r="J366" s="137">
        <v>0.99032676940639275</v>
      </c>
      <c r="K366" s="146">
        <v>0.99377373417721515</v>
      </c>
      <c r="L366" s="137" t="s">
        <v>277</v>
      </c>
      <c r="M366" s="146" t="s">
        <v>277</v>
      </c>
      <c r="N366" s="137">
        <v>0.8928571428571429</v>
      </c>
      <c r="O366" s="138">
        <v>0.53333333333333333</v>
      </c>
      <c r="P366" s="137">
        <v>0.92840161861400006</v>
      </c>
      <c r="Q366" s="138">
        <v>0.944114294031</v>
      </c>
    </row>
    <row r="367" spans="1:17" ht="20.149999999999999" customHeight="1" x14ac:dyDescent="0.35">
      <c r="A367" s="148"/>
      <c r="C367" s="136" t="s">
        <v>628</v>
      </c>
      <c r="D367" s="143" t="s">
        <v>277</v>
      </c>
      <c r="E367" s="146" t="s">
        <v>277</v>
      </c>
      <c r="F367" s="137">
        <v>1</v>
      </c>
      <c r="G367" s="138">
        <v>1</v>
      </c>
      <c r="H367" s="143" t="s">
        <v>277</v>
      </c>
      <c r="I367" s="146" t="s">
        <v>277</v>
      </c>
      <c r="J367" s="137" t="s">
        <v>277</v>
      </c>
      <c r="K367" s="146" t="s">
        <v>277</v>
      </c>
      <c r="L367" s="137" t="s">
        <v>277</v>
      </c>
      <c r="M367" s="146" t="s">
        <v>277</v>
      </c>
      <c r="N367" s="137" t="s">
        <v>277</v>
      </c>
      <c r="O367" s="138" t="s">
        <v>277</v>
      </c>
      <c r="P367" s="137">
        <v>0.96794027228800006</v>
      </c>
      <c r="Q367" s="138">
        <v>0.948678667177</v>
      </c>
    </row>
    <row r="368" spans="1:17" ht="20.149999999999999" customHeight="1" x14ac:dyDescent="0.35">
      <c r="A368" s="148"/>
      <c r="C368" s="136" t="s">
        <v>629</v>
      </c>
      <c r="D368" s="143" t="s">
        <v>277</v>
      </c>
      <c r="E368" s="146" t="s">
        <v>277</v>
      </c>
      <c r="F368" s="137">
        <v>0.99449581430745815</v>
      </c>
      <c r="G368" s="138">
        <v>0.99914288432267884</v>
      </c>
      <c r="H368" s="143" t="s">
        <v>277</v>
      </c>
      <c r="I368" s="146" t="s">
        <v>277</v>
      </c>
      <c r="J368" s="137" t="s">
        <v>277</v>
      </c>
      <c r="K368" s="146" t="s">
        <v>277</v>
      </c>
      <c r="L368" s="137" t="s">
        <v>277</v>
      </c>
      <c r="M368" s="146" t="s">
        <v>277</v>
      </c>
      <c r="N368" s="137" t="s">
        <v>277</v>
      </c>
      <c r="O368" s="138" t="s">
        <v>277</v>
      </c>
      <c r="P368" s="137">
        <v>0.96355696107200006</v>
      </c>
      <c r="Q368" s="138">
        <v>0.96169291338600005</v>
      </c>
    </row>
    <row r="369" spans="1:17" ht="20.149999999999999" customHeight="1" x14ac:dyDescent="0.35">
      <c r="A369" s="148"/>
      <c r="C369" s="136" t="s">
        <v>630</v>
      </c>
      <c r="D369" s="143" t="s">
        <v>277</v>
      </c>
      <c r="E369" s="146" t="s">
        <v>277</v>
      </c>
      <c r="F369" s="137" t="s">
        <v>277</v>
      </c>
      <c r="G369" s="138" t="s">
        <v>277</v>
      </c>
      <c r="H369" s="143" t="s">
        <v>277</v>
      </c>
      <c r="I369" s="146" t="s">
        <v>277</v>
      </c>
      <c r="J369" s="137" t="s">
        <v>277</v>
      </c>
      <c r="K369" s="146" t="s">
        <v>277</v>
      </c>
      <c r="L369" s="137" t="s">
        <v>277</v>
      </c>
      <c r="M369" s="146" t="s">
        <v>277</v>
      </c>
      <c r="N369" s="137" t="s">
        <v>277</v>
      </c>
      <c r="O369" s="138" t="s">
        <v>277</v>
      </c>
      <c r="P369" s="137">
        <v>0.95946070939545469</v>
      </c>
      <c r="Q369" s="138">
        <v>0.97178517222249994</v>
      </c>
    </row>
    <row r="370" spans="1:17" ht="20.149999999999999" customHeight="1" x14ac:dyDescent="0.35">
      <c r="A370" s="148"/>
      <c r="C370" s="136" t="s">
        <v>631</v>
      </c>
      <c r="D370" s="143" t="s">
        <v>277</v>
      </c>
      <c r="E370" s="146" t="s">
        <v>277</v>
      </c>
      <c r="F370" s="137">
        <v>0</v>
      </c>
      <c r="G370" s="138">
        <v>1</v>
      </c>
      <c r="H370" s="143" t="s">
        <v>277</v>
      </c>
      <c r="I370" s="146" t="s">
        <v>277</v>
      </c>
      <c r="J370" s="137">
        <v>0</v>
      </c>
      <c r="K370" s="146" t="s">
        <v>277</v>
      </c>
      <c r="L370" s="137" t="s">
        <v>277</v>
      </c>
      <c r="M370" s="146" t="s">
        <v>277</v>
      </c>
      <c r="N370" s="137" t="s">
        <v>277</v>
      </c>
      <c r="O370" s="138">
        <v>0.33333333333333331</v>
      </c>
      <c r="P370" s="137">
        <v>0.94948635533333348</v>
      </c>
      <c r="Q370" s="138">
        <v>0.95900344810727289</v>
      </c>
    </row>
    <row r="371" spans="1:17" ht="20.149999999999999" customHeight="1" x14ac:dyDescent="0.35">
      <c r="A371" s="148"/>
      <c r="C371" s="136" t="s">
        <v>632</v>
      </c>
      <c r="D371" s="143" t="s">
        <v>277</v>
      </c>
      <c r="E371" s="146" t="s">
        <v>277</v>
      </c>
      <c r="F371" s="137">
        <v>0</v>
      </c>
      <c r="G371" s="138">
        <v>0.99085854545454533</v>
      </c>
      <c r="H371" s="143" t="s">
        <v>277</v>
      </c>
      <c r="I371" s="146" t="s">
        <v>277</v>
      </c>
      <c r="J371" s="137" t="s">
        <v>277</v>
      </c>
      <c r="K371" s="146" t="s">
        <v>277</v>
      </c>
      <c r="L371" s="137" t="s">
        <v>277</v>
      </c>
      <c r="M371" s="146" t="s">
        <v>277</v>
      </c>
      <c r="N371" s="137">
        <v>0.5535714285714286</v>
      </c>
      <c r="O371" s="138">
        <v>0.76315789473684215</v>
      </c>
      <c r="P371" s="137" t="s">
        <v>277</v>
      </c>
      <c r="Q371" s="138" t="s">
        <v>277</v>
      </c>
    </row>
    <row r="372" spans="1:17" ht="20.149999999999999" customHeight="1" x14ac:dyDescent="0.35">
      <c r="A372" s="148"/>
      <c r="C372" s="136" t="s">
        <v>633</v>
      </c>
      <c r="D372" s="143" t="s">
        <v>277</v>
      </c>
      <c r="E372" s="146" t="s">
        <v>277</v>
      </c>
      <c r="F372" s="137">
        <v>0.9948999999999999</v>
      </c>
      <c r="G372" s="138">
        <v>0.99813609090909095</v>
      </c>
      <c r="H372" s="143" t="s">
        <v>277</v>
      </c>
      <c r="I372" s="146" t="s">
        <v>277</v>
      </c>
      <c r="J372" s="137">
        <v>0.97197960352593959</v>
      </c>
      <c r="K372" s="146">
        <v>0.91289639989110527</v>
      </c>
      <c r="L372" s="137" t="s">
        <v>277</v>
      </c>
      <c r="M372" s="146" t="s">
        <v>277</v>
      </c>
      <c r="N372" s="137">
        <v>1</v>
      </c>
      <c r="O372" s="138">
        <v>0.93333333333333335</v>
      </c>
      <c r="P372" s="137">
        <v>0.94537815126571434</v>
      </c>
      <c r="Q372" s="138">
        <v>0.9237781310372728</v>
      </c>
    </row>
    <row r="373" spans="1:17" ht="20.149999999999999" customHeight="1" x14ac:dyDescent="0.35">
      <c r="A373" s="148"/>
      <c r="C373" s="136" t="s">
        <v>634</v>
      </c>
      <c r="D373" s="143" t="s">
        <v>277</v>
      </c>
      <c r="E373" s="146" t="s">
        <v>277</v>
      </c>
      <c r="F373" s="137">
        <v>0</v>
      </c>
      <c r="G373" s="138">
        <v>0.99020090909090908</v>
      </c>
      <c r="H373" s="143" t="s">
        <v>277</v>
      </c>
      <c r="I373" s="146" t="s">
        <v>277</v>
      </c>
      <c r="J373" s="137" t="s">
        <v>277</v>
      </c>
      <c r="K373" s="146" t="s">
        <v>277</v>
      </c>
      <c r="L373" s="137" t="s">
        <v>277</v>
      </c>
      <c r="M373" s="146" t="s">
        <v>277</v>
      </c>
      <c r="N373" s="137" t="s">
        <v>277</v>
      </c>
      <c r="O373" s="138">
        <v>0.25</v>
      </c>
      <c r="P373" s="137">
        <v>0.91397781190083338</v>
      </c>
      <c r="Q373" s="138">
        <v>0.96498403892249995</v>
      </c>
    </row>
    <row r="374" spans="1:17" ht="20.149999999999999" customHeight="1" x14ac:dyDescent="0.35">
      <c r="A374" s="148"/>
      <c r="C374" s="136" t="s">
        <v>635</v>
      </c>
      <c r="D374" s="143" t="s">
        <v>277</v>
      </c>
      <c r="E374" s="146" t="s">
        <v>277</v>
      </c>
      <c r="F374" s="137" t="s">
        <v>277</v>
      </c>
      <c r="G374" s="138" t="s">
        <v>277</v>
      </c>
      <c r="H374" s="143" t="s">
        <v>277</v>
      </c>
      <c r="I374" s="146" t="s">
        <v>277</v>
      </c>
      <c r="J374" s="137" t="s">
        <v>277</v>
      </c>
      <c r="K374" s="146" t="s">
        <v>277</v>
      </c>
      <c r="L374" s="137" t="s">
        <v>277</v>
      </c>
      <c r="M374" s="146" t="s">
        <v>277</v>
      </c>
      <c r="N374" s="137">
        <v>0.68</v>
      </c>
      <c r="O374" s="138">
        <v>0.62857142857142856</v>
      </c>
      <c r="P374" s="137" t="s">
        <v>277</v>
      </c>
      <c r="Q374" s="138" t="s">
        <v>277</v>
      </c>
    </row>
    <row r="375" spans="1:17" ht="20.149999999999999" customHeight="1" x14ac:dyDescent="0.35">
      <c r="A375" s="148"/>
      <c r="C375" s="136" t="s">
        <v>636</v>
      </c>
      <c r="D375" s="143" t="s">
        <v>277</v>
      </c>
      <c r="E375" s="146" t="s">
        <v>277</v>
      </c>
      <c r="F375" s="137">
        <v>0.99803545947488581</v>
      </c>
      <c r="G375" s="138">
        <v>0.97089839290810498</v>
      </c>
      <c r="H375" s="143" t="s">
        <v>277</v>
      </c>
      <c r="I375" s="146" t="s">
        <v>277</v>
      </c>
      <c r="J375" s="137">
        <v>0.99673515981735161</v>
      </c>
      <c r="K375" s="146">
        <v>0.99545886075949364</v>
      </c>
      <c r="L375" s="137" t="s">
        <v>277</v>
      </c>
      <c r="M375" s="146" t="s">
        <v>277</v>
      </c>
      <c r="N375" s="137">
        <v>0.92307692307692313</v>
      </c>
      <c r="O375" s="138">
        <v>0.97297297297297303</v>
      </c>
      <c r="P375" s="137">
        <v>0.98443860342899991</v>
      </c>
      <c r="Q375" s="138">
        <v>0.9650215181759999</v>
      </c>
    </row>
    <row r="376" spans="1:17" ht="20.149999999999999" customHeight="1" x14ac:dyDescent="0.35">
      <c r="A376" s="148"/>
      <c r="C376" s="136" t="s">
        <v>637</v>
      </c>
      <c r="D376" s="143" t="s">
        <v>277</v>
      </c>
      <c r="E376" s="146" t="s">
        <v>277</v>
      </c>
      <c r="F376" s="137">
        <v>0.99722571029934048</v>
      </c>
      <c r="G376" s="138">
        <v>0.95693905377980726</v>
      </c>
      <c r="H376" s="143" t="s">
        <v>277</v>
      </c>
      <c r="I376" s="146" t="s">
        <v>277</v>
      </c>
      <c r="J376" s="137" t="s">
        <v>277</v>
      </c>
      <c r="K376" s="146" t="s">
        <v>277</v>
      </c>
      <c r="L376" s="137" t="s">
        <v>277</v>
      </c>
      <c r="M376" s="146" t="s">
        <v>277</v>
      </c>
      <c r="N376" s="137">
        <v>0.88888888888888884</v>
      </c>
      <c r="O376" s="138">
        <v>1</v>
      </c>
      <c r="P376" s="137">
        <v>0.95963101653100003</v>
      </c>
      <c r="Q376" s="138">
        <v>0.97072871179000009</v>
      </c>
    </row>
    <row r="377" spans="1:17" ht="20.149999999999999" customHeight="1" x14ac:dyDescent="0.35">
      <c r="A377" s="148"/>
      <c r="C377" s="136" t="s">
        <v>638</v>
      </c>
      <c r="D377" s="143">
        <v>0.97256503595844801</v>
      </c>
      <c r="E377" s="146">
        <v>0.96710942441492698</v>
      </c>
      <c r="F377" s="137">
        <v>0.99580000000000002</v>
      </c>
      <c r="G377" s="138">
        <v>0.99373018181818162</v>
      </c>
      <c r="H377" s="143" t="s">
        <v>277</v>
      </c>
      <c r="I377" s="146" t="s">
        <v>277</v>
      </c>
      <c r="J377" s="137">
        <v>0.9569601157407408</v>
      </c>
      <c r="K377" s="146">
        <v>0.96087798324640483</v>
      </c>
      <c r="L377" s="137" t="s">
        <v>277</v>
      </c>
      <c r="M377" s="146" t="s">
        <v>277</v>
      </c>
      <c r="N377" s="137">
        <v>0.96280991735537191</v>
      </c>
      <c r="O377" s="138">
        <v>0.89047619047619042</v>
      </c>
      <c r="P377" s="137">
        <v>0.91851372271636356</v>
      </c>
      <c r="Q377" s="138">
        <v>0.93278141406250015</v>
      </c>
    </row>
    <row r="378" spans="1:17" ht="20.149999999999999" customHeight="1" x14ac:dyDescent="0.35">
      <c r="A378" s="148"/>
      <c r="C378" s="136" t="s">
        <v>639</v>
      </c>
      <c r="D378" s="143" t="s">
        <v>277</v>
      </c>
      <c r="E378" s="146" t="s">
        <v>277</v>
      </c>
      <c r="F378" s="137" t="s">
        <v>277</v>
      </c>
      <c r="G378" s="138" t="s">
        <v>277</v>
      </c>
      <c r="H378" s="143" t="s">
        <v>277</v>
      </c>
      <c r="I378" s="146" t="s">
        <v>277</v>
      </c>
      <c r="J378" s="137" t="s">
        <v>277</v>
      </c>
      <c r="K378" s="146" t="s">
        <v>277</v>
      </c>
      <c r="L378" s="137" t="s">
        <v>277</v>
      </c>
      <c r="M378" s="146" t="s">
        <v>277</v>
      </c>
      <c r="N378" s="137" t="s">
        <v>277</v>
      </c>
      <c r="O378" s="138">
        <v>0.44444444444444442</v>
      </c>
      <c r="P378" s="137">
        <v>0.97395833333333326</v>
      </c>
      <c r="Q378" s="138">
        <v>0.97326388888916671</v>
      </c>
    </row>
    <row r="379" spans="1:17" ht="20.149999999999999" customHeight="1" x14ac:dyDescent="0.35">
      <c r="A379" s="148"/>
      <c r="C379" s="136" t="s">
        <v>640</v>
      </c>
      <c r="D379" s="143" t="s">
        <v>277</v>
      </c>
      <c r="E379" s="146" t="s">
        <v>277</v>
      </c>
      <c r="F379" s="137">
        <v>0.9271419701986755</v>
      </c>
      <c r="G379" s="138">
        <v>1</v>
      </c>
      <c r="H379" s="143" t="s">
        <v>277</v>
      </c>
      <c r="I379" s="146" t="s">
        <v>277</v>
      </c>
      <c r="J379" s="137">
        <v>0.99554730191256835</v>
      </c>
      <c r="K379" s="146">
        <v>0.94883834388185651</v>
      </c>
      <c r="L379" s="137" t="s">
        <v>277</v>
      </c>
      <c r="M379" s="146" t="s">
        <v>277</v>
      </c>
      <c r="N379" s="137" t="s">
        <v>277</v>
      </c>
      <c r="O379" s="138" t="s">
        <v>277</v>
      </c>
      <c r="P379" s="137">
        <v>0.96039076376599997</v>
      </c>
      <c r="Q379" s="138">
        <v>0.98352899947400008</v>
      </c>
    </row>
    <row r="380" spans="1:17" ht="20.149999999999999" customHeight="1" x14ac:dyDescent="0.35">
      <c r="A380" s="148"/>
      <c r="C380" s="136" t="s">
        <v>641</v>
      </c>
      <c r="D380" s="143" t="s">
        <v>277</v>
      </c>
      <c r="E380" s="146" t="s">
        <v>277</v>
      </c>
      <c r="F380" s="137">
        <v>0.96592205771407014</v>
      </c>
      <c r="G380" s="138">
        <v>0.98981852953278715</v>
      </c>
      <c r="H380" s="143" t="s">
        <v>277</v>
      </c>
      <c r="I380" s="146" t="s">
        <v>277</v>
      </c>
      <c r="J380" s="137" t="s">
        <v>277</v>
      </c>
      <c r="K380" s="146" t="s">
        <v>277</v>
      </c>
      <c r="L380" s="137" t="s">
        <v>277</v>
      </c>
      <c r="M380" s="146" t="s">
        <v>277</v>
      </c>
      <c r="N380" s="137">
        <v>0.5</v>
      </c>
      <c r="O380" s="138" t="s">
        <v>277</v>
      </c>
      <c r="P380" s="137">
        <v>0.93746392576500004</v>
      </c>
      <c r="Q380" s="138">
        <v>0.952387610991</v>
      </c>
    </row>
    <row r="381" spans="1:17" ht="20.149999999999999" customHeight="1" x14ac:dyDescent="0.35">
      <c r="A381" s="148"/>
      <c r="C381" s="136" t="s">
        <v>642</v>
      </c>
      <c r="D381" s="143">
        <v>0.95298943050954399</v>
      </c>
      <c r="E381" s="146">
        <v>0.98675607711651303</v>
      </c>
      <c r="F381" s="137">
        <v>0</v>
      </c>
      <c r="G381" s="138">
        <v>0.99370363636363634</v>
      </c>
      <c r="H381" s="143" t="s">
        <v>277</v>
      </c>
      <c r="I381" s="146" t="s">
        <v>277</v>
      </c>
      <c r="J381" s="137" t="s">
        <v>277</v>
      </c>
      <c r="K381" s="146" t="s">
        <v>277</v>
      </c>
      <c r="L381" s="137" t="s">
        <v>277</v>
      </c>
      <c r="M381" s="146" t="s">
        <v>277</v>
      </c>
      <c r="N381" s="137">
        <v>0.89310344827586208</v>
      </c>
      <c r="O381" s="138">
        <v>0.91984732824427484</v>
      </c>
      <c r="P381" s="137">
        <v>0.96604938272333341</v>
      </c>
      <c r="Q381" s="138">
        <v>0.96759259260000008</v>
      </c>
    </row>
    <row r="382" spans="1:17" ht="20.149999999999999" customHeight="1" x14ac:dyDescent="0.35">
      <c r="A382" s="148"/>
      <c r="C382" s="136" t="s">
        <v>643</v>
      </c>
      <c r="D382" s="143" t="s">
        <v>277</v>
      </c>
      <c r="E382" s="146" t="s">
        <v>277</v>
      </c>
      <c r="F382" s="137">
        <v>0.98864940068493146</v>
      </c>
      <c r="G382" s="138">
        <v>0.97543664383561646</v>
      </c>
      <c r="H382" s="143" t="s">
        <v>277</v>
      </c>
      <c r="I382" s="146" t="s">
        <v>277</v>
      </c>
      <c r="J382" s="137" t="s">
        <v>277</v>
      </c>
      <c r="K382" s="146" t="s">
        <v>277</v>
      </c>
      <c r="L382" s="137" t="s">
        <v>277</v>
      </c>
      <c r="M382" s="146" t="s">
        <v>277</v>
      </c>
      <c r="N382" s="137" t="s">
        <v>277</v>
      </c>
      <c r="O382" s="138" t="s">
        <v>277</v>
      </c>
      <c r="P382" s="137">
        <v>0.92698042870500008</v>
      </c>
      <c r="Q382" s="138">
        <v>0.94431143459099998</v>
      </c>
    </row>
    <row r="383" spans="1:17" ht="20.149999999999999" customHeight="1" x14ac:dyDescent="0.35">
      <c r="A383" s="148"/>
      <c r="C383" s="136" t="s">
        <v>644</v>
      </c>
      <c r="D383" s="143" t="s">
        <v>277</v>
      </c>
      <c r="E383" s="146" t="s">
        <v>277</v>
      </c>
      <c r="F383" s="137">
        <v>0.99860000000000004</v>
      </c>
      <c r="G383" s="138">
        <v>0.92877300000000007</v>
      </c>
      <c r="H383" s="143" t="s">
        <v>277</v>
      </c>
      <c r="I383" s="146" t="s">
        <v>277</v>
      </c>
      <c r="J383" s="137" t="s">
        <v>277</v>
      </c>
      <c r="K383" s="146" t="s">
        <v>277</v>
      </c>
      <c r="L383" s="137" t="s">
        <v>277</v>
      </c>
      <c r="M383" s="146" t="s">
        <v>277</v>
      </c>
      <c r="N383" s="137" t="s">
        <v>277</v>
      </c>
      <c r="O383" s="138">
        <v>0.8571428571428571</v>
      </c>
      <c r="P383" s="137">
        <v>0.87711004273999993</v>
      </c>
      <c r="Q383" s="138">
        <v>0.95045196552799993</v>
      </c>
    </row>
    <row r="384" spans="1:17" ht="20.149999999999999" customHeight="1" x14ac:dyDescent="0.35">
      <c r="A384" s="148"/>
      <c r="C384" s="136" t="s">
        <v>645</v>
      </c>
      <c r="D384" s="143" t="s">
        <v>277</v>
      </c>
      <c r="E384" s="146" t="s">
        <v>277</v>
      </c>
      <c r="F384" s="137" t="s">
        <v>277</v>
      </c>
      <c r="G384" s="138" t="s">
        <v>277</v>
      </c>
      <c r="H384" s="143" t="s">
        <v>277</v>
      </c>
      <c r="I384" s="146" t="s">
        <v>277</v>
      </c>
      <c r="J384" s="137" t="s">
        <v>277</v>
      </c>
      <c r="K384" s="146" t="s">
        <v>277</v>
      </c>
      <c r="L384" s="137" t="s">
        <v>277</v>
      </c>
      <c r="M384" s="146" t="s">
        <v>277</v>
      </c>
      <c r="N384" s="137" t="s">
        <v>277</v>
      </c>
      <c r="O384" s="138" t="s">
        <v>277</v>
      </c>
      <c r="P384" s="137">
        <v>0.86749381020583327</v>
      </c>
      <c r="Q384" s="138">
        <v>0.85456539988083347</v>
      </c>
    </row>
    <row r="385" spans="1:17" ht="20.149999999999999" customHeight="1" x14ac:dyDescent="0.35">
      <c r="A385" s="148"/>
      <c r="C385" s="136" t="s">
        <v>646</v>
      </c>
      <c r="D385" s="143" t="s">
        <v>277</v>
      </c>
      <c r="E385" s="146" t="s">
        <v>277</v>
      </c>
      <c r="F385" s="137">
        <v>0.99817636986301372</v>
      </c>
      <c r="G385" s="138">
        <v>1</v>
      </c>
      <c r="H385" s="143" t="s">
        <v>277</v>
      </c>
      <c r="I385" s="146" t="s">
        <v>277</v>
      </c>
      <c r="J385" s="137" t="s">
        <v>277</v>
      </c>
      <c r="K385" s="146" t="s">
        <v>277</v>
      </c>
      <c r="L385" s="137" t="s">
        <v>277</v>
      </c>
      <c r="M385" s="146" t="s">
        <v>277</v>
      </c>
      <c r="N385" s="137" t="s">
        <v>277</v>
      </c>
      <c r="O385" s="138" t="s">
        <v>277</v>
      </c>
      <c r="P385" s="137">
        <v>0.89774193548400005</v>
      </c>
      <c r="Q385" s="138">
        <v>0.91313121832199995</v>
      </c>
    </row>
    <row r="386" spans="1:17" ht="20.149999999999999" customHeight="1" x14ac:dyDescent="0.35">
      <c r="A386" s="148"/>
      <c r="C386" s="136" t="s">
        <v>647</v>
      </c>
      <c r="D386" s="143" t="s">
        <v>277</v>
      </c>
      <c r="E386" s="146" t="s">
        <v>277</v>
      </c>
      <c r="F386" s="137" t="s">
        <v>277</v>
      </c>
      <c r="G386" s="138" t="s">
        <v>277</v>
      </c>
      <c r="H386" s="143" t="s">
        <v>277</v>
      </c>
      <c r="I386" s="146" t="s">
        <v>277</v>
      </c>
      <c r="J386" s="137" t="s">
        <v>277</v>
      </c>
      <c r="K386" s="146" t="s">
        <v>277</v>
      </c>
      <c r="L386" s="137" t="s">
        <v>277</v>
      </c>
      <c r="M386" s="146" t="s">
        <v>277</v>
      </c>
      <c r="N386" s="137" t="s">
        <v>277</v>
      </c>
      <c r="O386" s="138">
        <v>0.16666666666666666</v>
      </c>
      <c r="P386" s="137">
        <v>0.93222296711833341</v>
      </c>
      <c r="Q386" s="138">
        <v>0.90932507846666666</v>
      </c>
    </row>
    <row r="387" spans="1:17" ht="20.149999999999999" customHeight="1" x14ac:dyDescent="0.35">
      <c r="A387" s="148"/>
      <c r="C387" s="136" t="s">
        <v>648</v>
      </c>
      <c r="D387" s="143" t="s">
        <v>277</v>
      </c>
      <c r="E387" s="146" t="s">
        <v>277</v>
      </c>
      <c r="F387" s="137">
        <v>0.98344843462246778</v>
      </c>
      <c r="G387" s="138">
        <v>0.94975096783799884</v>
      </c>
      <c r="H387" s="143">
        <v>0.98814644607843138</v>
      </c>
      <c r="I387" s="146">
        <v>0.98835616438356166</v>
      </c>
      <c r="J387" s="137">
        <v>0.94264689071787833</v>
      </c>
      <c r="K387" s="146">
        <v>0.90237886980491944</v>
      </c>
      <c r="L387" s="137" t="s">
        <v>277</v>
      </c>
      <c r="M387" s="146" t="s">
        <v>277</v>
      </c>
      <c r="N387" s="137">
        <v>0.9375</v>
      </c>
      <c r="O387" s="138">
        <v>0.88888888888888884</v>
      </c>
      <c r="P387" s="137">
        <v>0.912337144376</v>
      </c>
      <c r="Q387" s="138">
        <v>0.92488619119899995</v>
      </c>
    </row>
    <row r="388" spans="1:17" ht="20.149999999999999" customHeight="1" x14ac:dyDescent="0.35">
      <c r="A388" s="148"/>
      <c r="C388" s="136" t="s">
        <v>649</v>
      </c>
      <c r="D388" s="143" t="s">
        <v>277</v>
      </c>
      <c r="E388" s="146" t="s">
        <v>277</v>
      </c>
      <c r="F388" s="137">
        <v>1</v>
      </c>
      <c r="G388" s="138">
        <v>1</v>
      </c>
      <c r="H388" s="143" t="s">
        <v>277</v>
      </c>
      <c r="I388" s="146" t="s">
        <v>277</v>
      </c>
      <c r="J388" s="137" t="s">
        <v>277</v>
      </c>
      <c r="K388" s="146" t="s">
        <v>277</v>
      </c>
      <c r="L388" s="137" t="s">
        <v>277</v>
      </c>
      <c r="M388" s="146" t="s">
        <v>277</v>
      </c>
      <c r="N388" s="137" t="s">
        <v>277</v>
      </c>
      <c r="O388" s="138">
        <v>0.4</v>
      </c>
      <c r="P388" s="137" t="s">
        <v>277</v>
      </c>
      <c r="Q388" s="138" t="s">
        <v>277</v>
      </c>
    </row>
    <row r="389" spans="1:17" ht="20.149999999999999" customHeight="1" x14ac:dyDescent="0.35">
      <c r="A389" s="148"/>
      <c r="C389" s="136" t="s">
        <v>650</v>
      </c>
      <c r="D389" s="143" t="s">
        <v>277</v>
      </c>
      <c r="E389" s="146" t="s">
        <v>277</v>
      </c>
      <c r="F389" s="137" t="s">
        <v>277</v>
      </c>
      <c r="G389" s="138" t="s">
        <v>277</v>
      </c>
      <c r="H389" s="143" t="s">
        <v>277</v>
      </c>
      <c r="I389" s="146" t="s">
        <v>277</v>
      </c>
      <c r="J389" s="137">
        <v>0.97650076166510591</v>
      </c>
      <c r="K389" s="146">
        <v>0.99455048601371354</v>
      </c>
      <c r="L389" s="137" t="s">
        <v>277</v>
      </c>
      <c r="M389" s="146" t="s">
        <v>277</v>
      </c>
      <c r="N389" s="137" t="s">
        <v>277</v>
      </c>
      <c r="O389" s="138" t="s">
        <v>277</v>
      </c>
      <c r="P389" s="137">
        <v>0.91479700854916657</v>
      </c>
      <c r="Q389" s="138">
        <v>0.92118624181999975</v>
      </c>
    </row>
    <row r="390" spans="1:17" ht="20.149999999999999" customHeight="1" x14ac:dyDescent="0.35">
      <c r="A390" s="148"/>
      <c r="C390" s="136" t="s">
        <v>651</v>
      </c>
      <c r="D390" s="143" t="s">
        <v>277</v>
      </c>
      <c r="E390" s="146" t="s">
        <v>277</v>
      </c>
      <c r="F390" s="137" t="s">
        <v>277</v>
      </c>
      <c r="G390" s="138" t="s">
        <v>277</v>
      </c>
      <c r="H390" s="143" t="s">
        <v>277</v>
      </c>
      <c r="I390" s="146" t="s">
        <v>277</v>
      </c>
      <c r="J390" s="137" t="s">
        <v>277</v>
      </c>
      <c r="K390" s="146" t="s">
        <v>277</v>
      </c>
      <c r="L390" s="137" t="s">
        <v>277</v>
      </c>
      <c r="M390" s="146" t="s">
        <v>277</v>
      </c>
      <c r="N390" s="137" t="s">
        <v>277</v>
      </c>
      <c r="O390" s="138" t="s">
        <v>277</v>
      </c>
      <c r="P390" s="137">
        <v>0.94444444444999998</v>
      </c>
      <c r="Q390" s="138">
        <v>0.94944191396999988</v>
      </c>
    </row>
    <row r="391" spans="1:17" ht="20.149999999999999" customHeight="1" x14ac:dyDescent="0.35">
      <c r="A391" s="148"/>
      <c r="C391" s="136" t="s">
        <v>652</v>
      </c>
      <c r="D391" s="143">
        <v>0.93172341904100098</v>
      </c>
      <c r="E391" s="146">
        <v>0.95306806587960902</v>
      </c>
      <c r="F391" s="137">
        <v>0.99609999999999999</v>
      </c>
      <c r="G391" s="138">
        <v>1</v>
      </c>
      <c r="H391" s="143" t="s">
        <v>277</v>
      </c>
      <c r="I391" s="146" t="s">
        <v>277</v>
      </c>
      <c r="J391" s="137" t="s">
        <v>277</v>
      </c>
      <c r="K391" s="146" t="s">
        <v>277</v>
      </c>
      <c r="L391" s="137" t="s">
        <v>277</v>
      </c>
      <c r="M391" s="146" t="s">
        <v>277</v>
      </c>
      <c r="N391" s="137">
        <v>0.891156462585034</v>
      </c>
      <c r="O391" s="138">
        <v>0.92083333333333328</v>
      </c>
      <c r="P391" s="137">
        <v>0.90941314548833319</v>
      </c>
      <c r="Q391" s="138">
        <v>0.87254718912749996</v>
      </c>
    </row>
    <row r="392" spans="1:17" ht="20.149999999999999" customHeight="1" x14ac:dyDescent="0.35">
      <c r="A392" s="148"/>
      <c r="C392" s="136" t="s">
        <v>653</v>
      </c>
      <c r="D392" s="143" t="s">
        <v>277</v>
      </c>
      <c r="E392" s="146" t="s">
        <v>277</v>
      </c>
      <c r="F392" s="137">
        <v>0.99516382490213795</v>
      </c>
      <c r="G392" s="138">
        <v>0.95552682328190741</v>
      </c>
      <c r="H392" s="143" t="s">
        <v>277</v>
      </c>
      <c r="I392" s="146" t="s">
        <v>277</v>
      </c>
      <c r="J392" s="137" t="s">
        <v>277</v>
      </c>
      <c r="K392" s="146" t="s">
        <v>277</v>
      </c>
      <c r="L392" s="137" t="s">
        <v>277</v>
      </c>
      <c r="M392" s="146" t="s">
        <v>277</v>
      </c>
      <c r="N392" s="137" t="s">
        <v>277</v>
      </c>
      <c r="O392" s="138" t="s">
        <v>277</v>
      </c>
      <c r="P392" s="137">
        <v>0.952549402293</v>
      </c>
      <c r="Q392" s="138">
        <v>0.97038702805099997</v>
      </c>
    </row>
    <row r="393" spans="1:17" ht="20.149999999999999" customHeight="1" x14ac:dyDescent="0.35">
      <c r="A393" s="148"/>
      <c r="C393" s="136" t="s">
        <v>654</v>
      </c>
      <c r="D393" s="143" t="s">
        <v>277</v>
      </c>
      <c r="E393" s="146" t="s">
        <v>277</v>
      </c>
      <c r="F393" s="137">
        <v>0.99928289595482733</v>
      </c>
      <c r="G393" s="138">
        <v>0.99860098662752772</v>
      </c>
      <c r="H393" s="143" t="s">
        <v>277</v>
      </c>
      <c r="I393" s="146" t="s">
        <v>277</v>
      </c>
      <c r="J393" s="137">
        <v>0.98920234018264841</v>
      </c>
      <c r="K393" s="146">
        <v>0.95709124472573837</v>
      </c>
      <c r="L393" s="137" t="s">
        <v>277</v>
      </c>
      <c r="M393" s="146" t="s">
        <v>277</v>
      </c>
      <c r="N393" s="137">
        <v>0.87037037037037035</v>
      </c>
      <c r="O393" s="138">
        <v>0.93506493506493504</v>
      </c>
      <c r="P393" s="137">
        <v>0.95053257844700001</v>
      </c>
      <c r="Q393" s="138">
        <v>0.93281510272099988</v>
      </c>
    </row>
    <row r="394" spans="1:17" ht="20.149999999999999" customHeight="1" x14ac:dyDescent="0.35">
      <c r="A394" s="148"/>
      <c r="C394" s="136" t="s">
        <v>655</v>
      </c>
      <c r="D394" s="143" t="s">
        <v>277</v>
      </c>
      <c r="E394" s="146" t="s">
        <v>277</v>
      </c>
      <c r="F394" s="137">
        <v>0.99560000000000004</v>
      </c>
      <c r="G394" s="138">
        <v>1</v>
      </c>
      <c r="H394" s="143" t="s">
        <v>277</v>
      </c>
      <c r="I394" s="146" t="s">
        <v>277</v>
      </c>
      <c r="J394" s="137">
        <v>0.99889848901098899</v>
      </c>
      <c r="K394" s="146">
        <v>0.99935301806283894</v>
      </c>
      <c r="L394" s="137" t="s">
        <v>277</v>
      </c>
      <c r="M394" s="146" t="s">
        <v>277</v>
      </c>
      <c r="N394" s="137" t="s">
        <v>277</v>
      </c>
      <c r="O394" s="138" t="s">
        <v>277</v>
      </c>
      <c r="P394" s="137">
        <v>0.90272202285166658</v>
      </c>
      <c r="Q394" s="138">
        <v>0.86547581723416667</v>
      </c>
    </row>
    <row r="395" spans="1:17" ht="20.149999999999999" customHeight="1" x14ac:dyDescent="0.35">
      <c r="A395" s="148"/>
      <c r="C395" s="136" t="s">
        <v>656</v>
      </c>
      <c r="D395" s="143" t="s">
        <v>277</v>
      </c>
      <c r="E395" s="146" t="s">
        <v>277</v>
      </c>
      <c r="F395" s="137">
        <v>0.95586258561643833</v>
      </c>
      <c r="G395" s="138">
        <v>0.97646867865296805</v>
      </c>
      <c r="H395" s="143" t="s">
        <v>277</v>
      </c>
      <c r="I395" s="146" t="s">
        <v>277</v>
      </c>
      <c r="J395" s="137" t="s">
        <v>277</v>
      </c>
      <c r="K395" s="146" t="s">
        <v>277</v>
      </c>
      <c r="L395" s="137" t="s">
        <v>277</v>
      </c>
      <c r="M395" s="146" t="s">
        <v>277</v>
      </c>
      <c r="N395" s="137" t="s">
        <v>277</v>
      </c>
      <c r="O395" s="138" t="s">
        <v>277</v>
      </c>
      <c r="P395" s="137">
        <v>0.92596526879699992</v>
      </c>
      <c r="Q395" s="138">
        <v>0.909901365706</v>
      </c>
    </row>
    <row r="396" spans="1:17" ht="20.149999999999999" customHeight="1" x14ac:dyDescent="0.35">
      <c r="A396" s="148"/>
      <c r="C396" s="136" t="s">
        <v>657</v>
      </c>
      <c r="D396" s="143" t="s">
        <v>277</v>
      </c>
      <c r="E396" s="146" t="s">
        <v>277</v>
      </c>
      <c r="F396" s="137">
        <v>1</v>
      </c>
      <c r="G396" s="138">
        <v>0.88038445857795178</v>
      </c>
      <c r="H396" s="143" t="s">
        <v>277</v>
      </c>
      <c r="I396" s="146" t="s">
        <v>277</v>
      </c>
      <c r="J396" s="137" t="s">
        <v>277</v>
      </c>
      <c r="K396" s="146" t="s">
        <v>277</v>
      </c>
      <c r="L396" s="137" t="s">
        <v>277</v>
      </c>
      <c r="M396" s="146" t="s">
        <v>277</v>
      </c>
      <c r="N396" s="137" t="s">
        <v>277</v>
      </c>
      <c r="O396" s="138" t="s">
        <v>277</v>
      </c>
      <c r="P396" s="137">
        <v>0.94829757567599993</v>
      </c>
      <c r="Q396" s="138">
        <v>0.95889242808099995</v>
      </c>
    </row>
    <row r="397" spans="1:17" ht="20.149999999999999" customHeight="1" x14ac:dyDescent="0.35">
      <c r="A397" s="148"/>
      <c r="C397" s="136" t="s">
        <v>658</v>
      </c>
      <c r="D397" s="143" t="s">
        <v>277</v>
      </c>
      <c r="E397" s="146" t="s">
        <v>277</v>
      </c>
      <c r="F397" s="137">
        <v>0.99666420936232958</v>
      </c>
      <c r="G397" s="138">
        <v>0.99686159916617034</v>
      </c>
      <c r="H397" s="143">
        <v>0.98573430493273539</v>
      </c>
      <c r="I397" s="146">
        <v>0.9864161962997805</v>
      </c>
      <c r="J397" s="137">
        <v>0.99647402968036525</v>
      </c>
      <c r="K397" s="146">
        <v>0.89833597046413505</v>
      </c>
      <c r="L397" s="137" t="s">
        <v>277</v>
      </c>
      <c r="M397" s="146" t="s">
        <v>277</v>
      </c>
      <c r="N397" s="137">
        <v>0.95402298850574707</v>
      </c>
      <c r="O397" s="138">
        <v>0.81690140845070425</v>
      </c>
      <c r="P397" s="137">
        <v>0.87906494910400002</v>
      </c>
      <c r="Q397" s="138">
        <v>0.84848960200799994</v>
      </c>
    </row>
    <row r="398" spans="1:17" ht="20.149999999999999" customHeight="1" x14ac:dyDescent="0.35">
      <c r="A398" s="148"/>
      <c r="C398" s="136" t="s">
        <v>659</v>
      </c>
      <c r="D398" s="143" t="s">
        <v>277</v>
      </c>
      <c r="E398" s="146" t="s">
        <v>277</v>
      </c>
      <c r="F398" s="137" t="s">
        <v>277</v>
      </c>
      <c r="G398" s="138" t="s">
        <v>277</v>
      </c>
      <c r="H398" s="143" t="s">
        <v>277</v>
      </c>
      <c r="I398" s="146" t="s">
        <v>277</v>
      </c>
      <c r="J398" s="137" t="s">
        <v>277</v>
      </c>
      <c r="K398" s="146" t="s">
        <v>277</v>
      </c>
      <c r="L398" s="137" t="s">
        <v>277</v>
      </c>
      <c r="M398" s="146" t="s">
        <v>277</v>
      </c>
      <c r="N398" s="137" t="s">
        <v>277</v>
      </c>
      <c r="O398" s="138" t="s">
        <v>277</v>
      </c>
      <c r="P398" s="137">
        <v>0.95484076433099996</v>
      </c>
      <c r="Q398" s="138">
        <v>0.98146325459299999</v>
      </c>
    </row>
    <row r="399" spans="1:17" ht="20.149999999999999" customHeight="1" x14ac:dyDescent="0.35">
      <c r="A399" s="148"/>
      <c r="C399" s="136" t="s">
        <v>660</v>
      </c>
      <c r="D399" s="143" t="s">
        <v>277</v>
      </c>
      <c r="E399" s="146" t="s">
        <v>277</v>
      </c>
      <c r="F399" s="137" t="s">
        <v>277</v>
      </c>
      <c r="G399" s="138" t="s">
        <v>277</v>
      </c>
      <c r="H399" s="143" t="s">
        <v>277</v>
      </c>
      <c r="I399" s="146" t="s">
        <v>277</v>
      </c>
      <c r="J399" s="137" t="s">
        <v>277</v>
      </c>
      <c r="K399" s="146" t="s">
        <v>277</v>
      </c>
      <c r="L399" s="137" t="s">
        <v>277</v>
      </c>
      <c r="M399" s="146" t="s">
        <v>277</v>
      </c>
      <c r="N399" s="137" t="s">
        <v>277</v>
      </c>
      <c r="O399" s="138">
        <v>0.5</v>
      </c>
      <c r="P399" s="137">
        <v>0.95962015619416674</v>
      </c>
      <c r="Q399" s="138">
        <v>0.92367066895818184</v>
      </c>
    </row>
    <row r="400" spans="1:17" ht="20.149999999999999" customHeight="1" x14ac:dyDescent="0.35">
      <c r="A400" s="148"/>
      <c r="C400" s="136" t="s">
        <v>661</v>
      </c>
      <c r="D400" s="143" t="s">
        <v>277</v>
      </c>
      <c r="E400" s="146" t="s">
        <v>277</v>
      </c>
      <c r="F400" s="137" t="s">
        <v>277</v>
      </c>
      <c r="G400" s="138" t="s">
        <v>277</v>
      </c>
      <c r="H400" s="143" t="s">
        <v>277</v>
      </c>
      <c r="I400" s="146" t="s">
        <v>277</v>
      </c>
      <c r="J400" s="137" t="s">
        <v>277</v>
      </c>
      <c r="K400" s="146" t="s">
        <v>277</v>
      </c>
      <c r="L400" s="137" t="s">
        <v>277</v>
      </c>
      <c r="M400" s="146" t="s">
        <v>277</v>
      </c>
      <c r="N400" s="137" t="s">
        <v>277</v>
      </c>
      <c r="O400" s="138" t="s">
        <v>277</v>
      </c>
      <c r="P400" s="137">
        <v>0.96705426357000013</v>
      </c>
      <c r="Q400" s="138">
        <v>0.94721476844000008</v>
      </c>
    </row>
    <row r="401" spans="1:17" ht="20.149999999999999" customHeight="1" x14ac:dyDescent="0.35">
      <c r="A401" s="148"/>
      <c r="C401" s="136" t="s">
        <v>662</v>
      </c>
      <c r="D401" s="143" t="s">
        <v>277</v>
      </c>
      <c r="E401" s="146" t="s">
        <v>277</v>
      </c>
      <c r="F401" s="137">
        <v>0.94906444238968513</v>
      </c>
      <c r="G401" s="138">
        <v>0.96395469481966611</v>
      </c>
      <c r="H401" s="143">
        <v>0.99464165318230857</v>
      </c>
      <c r="I401" s="146">
        <v>0.99363359598853873</v>
      </c>
      <c r="J401" s="137">
        <v>0.98141349784250265</v>
      </c>
      <c r="K401" s="146">
        <v>0.99950115435356202</v>
      </c>
      <c r="L401" s="137" t="s">
        <v>277</v>
      </c>
      <c r="M401" s="146" t="s">
        <v>277</v>
      </c>
      <c r="N401" s="137">
        <v>0.6</v>
      </c>
      <c r="O401" s="138" t="s">
        <v>277</v>
      </c>
      <c r="P401" s="137">
        <v>0.81851015801399996</v>
      </c>
      <c r="Q401" s="138">
        <v>0.82890226956899993</v>
      </c>
    </row>
    <row r="402" spans="1:17" ht="20.149999999999999" customHeight="1" x14ac:dyDescent="0.35">
      <c r="A402" s="148"/>
      <c r="C402" s="136" t="s">
        <v>663</v>
      </c>
      <c r="D402" s="143">
        <v>0.99737704918032799</v>
      </c>
      <c r="E402" s="146">
        <v>1</v>
      </c>
      <c r="F402" s="137">
        <v>0</v>
      </c>
      <c r="G402" s="138">
        <v>0.9985993636363637</v>
      </c>
      <c r="H402" s="143" t="s">
        <v>277</v>
      </c>
      <c r="I402" s="146" t="s">
        <v>277</v>
      </c>
      <c r="J402" s="137" t="s">
        <v>277</v>
      </c>
      <c r="K402" s="146">
        <v>0.99710886334123727</v>
      </c>
      <c r="L402" s="137" t="s">
        <v>277</v>
      </c>
      <c r="M402" s="146" t="s">
        <v>277</v>
      </c>
      <c r="N402" s="137">
        <v>0.8666666666666667</v>
      </c>
      <c r="O402" s="138" t="s">
        <v>277</v>
      </c>
      <c r="P402" s="137" t="s">
        <v>277</v>
      </c>
      <c r="Q402" s="138" t="s">
        <v>277</v>
      </c>
    </row>
    <row r="403" spans="1:17" ht="20.149999999999999" customHeight="1" x14ac:dyDescent="0.35">
      <c r="A403" s="148"/>
      <c r="C403" s="136" t="s">
        <v>664</v>
      </c>
      <c r="D403" s="143" t="s">
        <v>277</v>
      </c>
      <c r="E403" s="146" t="s">
        <v>277</v>
      </c>
      <c r="F403" s="137">
        <v>0.99730000000000008</v>
      </c>
      <c r="G403" s="138">
        <v>0.99473472727272716</v>
      </c>
      <c r="H403" s="143" t="s">
        <v>277</v>
      </c>
      <c r="I403" s="146" t="s">
        <v>277</v>
      </c>
      <c r="J403" s="137">
        <v>0.99452937221184756</v>
      </c>
      <c r="K403" s="146">
        <v>0.97174598707511384</v>
      </c>
      <c r="L403" s="137" t="s">
        <v>277</v>
      </c>
      <c r="M403" s="146" t="s">
        <v>277</v>
      </c>
      <c r="N403" s="137">
        <v>0.96296296296296291</v>
      </c>
      <c r="O403" s="138">
        <v>0.94915254237288138</v>
      </c>
      <c r="P403" s="137">
        <v>0.9726190476233334</v>
      </c>
      <c r="Q403" s="138">
        <v>0.94315308044599999</v>
      </c>
    </row>
    <row r="404" spans="1:17" ht="20.149999999999999" customHeight="1" x14ac:dyDescent="0.35">
      <c r="A404" s="148"/>
      <c r="C404" s="136" t="s">
        <v>665</v>
      </c>
      <c r="D404" s="143" t="s">
        <v>277</v>
      </c>
      <c r="E404" s="146" t="s">
        <v>277</v>
      </c>
      <c r="F404" s="137" t="s">
        <v>277</v>
      </c>
      <c r="G404" s="138" t="s">
        <v>277</v>
      </c>
      <c r="H404" s="143" t="s">
        <v>277</v>
      </c>
      <c r="I404" s="146" t="s">
        <v>277</v>
      </c>
      <c r="J404" s="137" t="s">
        <v>277</v>
      </c>
      <c r="K404" s="146" t="s">
        <v>277</v>
      </c>
      <c r="L404" s="137" t="s">
        <v>277</v>
      </c>
      <c r="M404" s="146" t="s">
        <v>277</v>
      </c>
      <c r="N404" s="137" t="s">
        <v>277</v>
      </c>
      <c r="O404" s="138" t="s">
        <v>277</v>
      </c>
      <c r="P404" s="137">
        <v>0.91752242900833325</v>
      </c>
      <c r="Q404" s="138">
        <v>0.87468065252250016</v>
      </c>
    </row>
    <row r="405" spans="1:17" ht="20.149999999999999" customHeight="1" x14ac:dyDescent="0.35">
      <c r="A405" s="148"/>
      <c r="C405" s="136" t="s">
        <v>666</v>
      </c>
      <c r="D405" s="143" t="s">
        <v>277</v>
      </c>
      <c r="E405" s="146" t="s">
        <v>277</v>
      </c>
      <c r="F405" s="137">
        <v>0</v>
      </c>
      <c r="G405" s="138">
        <v>1</v>
      </c>
      <c r="H405" s="143" t="s">
        <v>277</v>
      </c>
      <c r="I405" s="146" t="s">
        <v>277</v>
      </c>
      <c r="J405" s="137">
        <v>0.85892471011722715</v>
      </c>
      <c r="K405" s="146">
        <v>0.98751191052971576</v>
      </c>
      <c r="L405" s="137" t="s">
        <v>277</v>
      </c>
      <c r="M405" s="146" t="s">
        <v>277</v>
      </c>
      <c r="N405" s="137" t="s">
        <v>277</v>
      </c>
      <c r="O405" s="138" t="s">
        <v>277</v>
      </c>
      <c r="P405" s="137" t="s">
        <v>277</v>
      </c>
      <c r="Q405" s="138" t="s">
        <v>277</v>
      </c>
    </row>
    <row r="406" spans="1:17" ht="20.149999999999999" customHeight="1" x14ac:dyDescent="0.35">
      <c r="A406" s="148"/>
      <c r="C406" s="136" t="s">
        <v>667</v>
      </c>
      <c r="D406" s="143" t="s">
        <v>277</v>
      </c>
      <c r="E406" s="146" t="s">
        <v>277</v>
      </c>
      <c r="F406" s="137">
        <v>0.99647916901302702</v>
      </c>
      <c r="G406" s="138">
        <v>0.99842358732876713</v>
      </c>
      <c r="H406" s="143" t="s">
        <v>277</v>
      </c>
      <c r="I406" s="146" t="s">
        <v>277</v>
      </c>
      <c r="J406" s="137" t="s">
        <v>277</v>
      </c>
      <c r="K406" s="146">
        <v>0.89746243169398909</v>
      </c>
      <c r="L406" s="137" t="s">
        <v>277</v>
      </c>
      <c r="M406" s="146" t="s">
        <v>277</v>
      </c>
      <c r="N406" s="137">
        <v>0.75</v>
      </c>
      <c r="O406" s="138">
        <v>1</v>
      </c>
      <c r="P406" s="137">
        <v>0.95393975964199995</v>
      </c>
      <c r="Q406" s="138">
        <v>0.93188759926700004</v>
      </c>
    </row>
    <row r="407" spans="1:17" ht="20.149999999999999" customHeight="1" x14ac:dyDescent="0.35">
      <c r="A407" s="148"/>
      <c r="C407" s="136" t="s">
        <v>668</v>
      </c>
      <c r="D407" s="143" t="s">
        <v>277</v>
      </c>
      <c r="E407" s="146" t="s">
        <v>277</v>
      </c>
      <c r="F407" s="137">
        <v>0.99085484720758699</v>
      </c>
      <c r="G407" s="138">
        <v>0.99915634878819815</v>
      </c>
      <c r="H407" s="143" t="s">
        <v>277</v>
      </c>
      <c r="I407" s="146" t="s">
        <v>277</v>
      </c>
      <c r="J407" s="137" t="s">
        <v>277</v>
      </c>
      <c r="K407" s="146" t="s">
        <v>277</v>
      </c>
      <c r="L407" s="137" t="s">
        <v>277</v>
      </c>
      <c r="M407" s="146" t="s">
        <v>277</v>
      </c>
      <c r="N407" s="137" t="s">
        <v>277</v>
      </c>
      <c r="O407" s="138" t="s">
        <v>277</v>
      </c>
      <c r="P407" s="137">
        <v>0.97875591778000004</v>
      </c>
      <c r="Q407" s="138">
        <v>0.93748217624099994</v>
      </c>
    </row>
    <row r="408" spans="1:17" ht="20.149999999999999" customHeight="1" x14ac:dyDescent="0.35">
      <c r="A408" s="148"/>
      <c r="C408" s="136" t="s">
        <v>669</v>
      </c>
      <c r="D408" s="143">
        <v>0.99384685505925296</v>
      </c>
      <c r="E408" s="146">
        <v>0.99489440705500098</v>
      </c>
      <c r="F408" s="137">
        <v>0.99959999999999993</v>
      </c>
      <c r="G408" s="138">
        <v>0.99638627272727265</v>
      </c>
      <c r="H408" s="143" t="s">
        <v>277</v>
      </c>
      <c r="I408" s="146" t="s">
        <v>277</v>
      </c>
      <c r="J408" s="137" t="s">
        <v>277</v>
      </c>
      <c r="K408" s="146" t="s">
        <v>277</v>
      </c>
      <c r="L408" s="137" t="s">
        <v>277</v>
      </c>
      <c r="M408" s="146" t="s">
        <v>277</v>
      </c>
      <c r="N408" s="137">
        <v>0.96506550218340614</v>
      </c>
      <c r="O408" s="138">
        <v>0.96610169491525422</v>
      </c>
      <c r="P408" s="137">
        <v>1</v>
      </c>
      <c r="Q408" s="138">
        <v>0.89558857578416662</v>
      </c>
    </row>
    <row r="409" spans="1:17" ht="20.149999999999999" customHeight="1" x14ac:dyDescent="0.35">
      <c r="A409" s="148"/>
      <c r="C409" s="136" t="s">
        <v>670</v>
      </c>
      <c r="D409" s="143" t="s">
        <v>277</v>
      </c>
      <c r="E409" s="146" t="s">
        <v>277</v>
      </c>
      <c r="F409" s="137">
        <v>0.99450000000000005</v>
      </c>
      <c r="G409" s="138">
        <v>1</v>
      </c>
      <c r="H409" s="143" t="s">
        <v>277</v>
      </c>
      <c r="I409" s="146" t="s">
        <v>277</v>
      </c>
      <c r="J409" s="137" t="s">
        <v>277</v>
      </c>
      <c r="K409" s="146" t="s">
        <v>277</v>
      </c>
      <c r="L409" s="137" t="s">
        <v>277</v>
      </c>
      <c r="M409" s="146" t="s">
        <v>277</v>
      </c>
      <c r="N409" s="137" t="s">
        <v>277</v>
      </c>
      <c r="O409" s="138" t="s">
        <v>277</v>
      </c>
      <c r="P409" s="137">
        <v>0.62129537130000001</v>
      </c>
      <c r="Q409" s="138" t="s">
        <v>277</v>
      </c>
    </row>
    <row r="410" spans="1:17" ht="20.149999999999999" customHeight="1" x14ac:dyDescent="0.35">
      <c r="A410" s="148"/>
      <c r="C410" s="136" t="s">
        <v>671</v>
      </c>
      <c r="D410" s="143" t="s">
        <v>277</v>
      </c>
      <c r="E410" s="146" t="s">
        <v>277</v>
      </c>
      <c r="F410" s="137">
        <v>0.98344947421492368</v>
      </c>
      <c r="G410" s="138">
        <v>0.91442463065558632</v>
      </c>
      <c r="H410" s="143" t="s">
        <v>277</v>
      </c>
      <c r="I410" s="146" t="s">
        <v>277</v>
      </c>
      <c r="J410" s="137" t="s">
        <v>277</v>
      </c>
      <c r="K410" s="146" t="s">
        <v>277</v>
      </c>
      <c r="L410" s="137" t="s">
        <v>277</v>
      </c>
      <c r="M410" s="146" t="s">
        <v>277</v>
      </c>
      <c r="N410" s="137" t="s">
        <v>277</v>
      </c>
      <c r="O410" s="138" t="s">
        <v>277</v>
      </c>
      <c r="P410" s="137">
        <v>0.94875332279000002</v>
      </c>
      <c r="Q410" s="138">
        <v>0.94984948002199998</v>
      </c>
    </row>
    <row r="411" spans="1:17" ht="20.149999999999999" customHeight="1" x14ac:dyDescent="0.35">
      <c r="A411" s="148"/>
      <c r="C411" s="136" t="s">
        <v>672</v>
      </c>
      <c r="D411" s="143" t="s">
        <v>277</v>
      </c>
      <c r="E411" s="146" t="s">
        <v>277</v>
      </c>
      <c r="F411" s="137">
        <v>0</v>
      </c>
      <c r="G411" s="138">
        <v>0.99868290909090907</v>
      </c>
      <c r="H411" s="143" t="s">
        <v>277</v>
      </c>
      <c r="I411" s="146" t="s">
        <v>277</v>
      </c>
      <c r="J411" s="137">
        <v>0.9483351671403436</v>
      </c>
      <c r="K411" s="146">
        <v>0.92373334912555749</v>
      </c>
      <c r="L411" s="137" t="s">
        <v>277</v>
      </c>
      <c r="M411" s="146" t="s">
        <v>277</v>
      </c>
      <c r="N411" s="137">
        <v>0.94117647058823528</v>
      </c>
      <c r="O411" s="138">
        <v>0.76190476190476186</v>
      </c>
      <c r="P411" s="137">
        <v>0.9250148727427272</v>
      </c>
      <c r="Q411" s="138">
        <v>0.928925619838182</v>
      </c>
    </row>
    <row r="412" spans="1:17" ht="20.149999999999999" customHeight="1" x14ac:dyDescent="0.35">
      <c r="A412" s="148"/>
      <c r="C412" s="136" t="s">
        <v>673</v>
      </c>
      <c r="D412" s="143" t="s">
        <v>277</v>
      </c>
      <c r="E412" s="146" t="s">
        <v>277</v>
      </c>
      <c r="F412" s="137" t="s">
        <v>277</v>
      </c>
      <c r="G412" s="138" t="s">
        <v>277</v>
      </c>
      <c r="H412" s="143" t="s">
        <v>277</v>
      </c>
      <c r="I412" s="146" t="s">
        <v>277</v>
      </c>
      <c r="J412" s="137" t="s">
        <v>277</v>
      </c>
      <c r="K412" s="146" t="s">
        <v>277</v>
      </c>
      <c r="L412" s="137" t="s">
        <v>277</v>
      </c>
      <c r="M412" s="146" t="s">
        <v>277</v>
      </c>
      <c r="N412" s="137" t="s">
        <v>277</v>
      </c>
      <c r="O412" s="138" t="s">
        <v>277</v>
      </c>
      <c r="P412" s="137">
        <v>0.94736842105999997</v>
      </c>
      <c r="Q412" s="138">
        <v>0.81904761905400003</v>
      </c>
    </row>
    <row r="413" spans="1:17" ht="20.149999999999999" customHeight="1" x14ac:dyDescent="0.35">
      <c r="A413" s="148"/>
      <c r="C413" s="136" t="s">
        <v>674</v>
      </c>
      <c r="D413" s="143" t="s">
        <v>277</v>
      </c>
      <c r="E413" s="146" t="s">
        <v>277</v>
      </c>
      <c r="F413" s="137">
        <v>0.9995987442922375</v>
      </c>
      <c r="G413" s="138">
        <v>0.98770528919330292</v>
      </c>
      <c r="H413" s="143" t="s">
        <v>277</v>
      </c>
      <c r="I413" s="146" t="s">
        <v>277</v>
      </c>
      <c r="J413" s="137" t="s">
        <v>277</v>
      </c>
      <c r="K413" s="146" t="s">
        <v>277</v>
      </c>
      <c r="L413" s="137" t="s">
        <v>277</v>
      </c>
      <c r="M413" s="146" t="s">
        <v>277</v>
      </c>
      <c r="N413" s="137" t="s">
        <v>277</v>
      </c>
      <c r="O413" s="138" t="s">
        <v>277</v>
      </c>
      <c r="P413" s="137">
        <v>0.96424984306299999</v>
      </c>
      <c r="Q413" s="138">
        <v>0.97386677916800002</v>
      </c>
    </row>
    <row r="414" spans="1:17" ht="20.149999999999999" customHeight="1" x14ac:dyDescent="0.35">
      <c r="A414" s="148"/>
      <c r="C414" s="136" t="s">
        <v>675</v>
      </c>
      <c r="D414" s="143" t="s">
        <v>277</v>
      </c>
      <c r="E414" s="146" t="s">
        <v>277</v>
      </c>
      <c r="F414" s="137">
        <v>0.99515082762557072</v>
      </c>
      <c r="G414" s="138">
        <v>0.96313608281456331</v>
      </c>
      <c r="H414" s="143">
        <v>0.66003897015366431</v>
      </c>
      <c r="I414" s="146">
        <v>0.97344106735159819</v>
      </c>
      <c r="J414" s="137">
        <v>0.93737442922374425</v>
      </c>
      <c r="K414" s="146">
        <v>0.96967035864978901</v>
      </c>
      <c r="L414" s="137" t="s">
        <v>277</v>
      </c>
      <c r="M414" s="146" t="s">
        <v>277</v>
      </c>
      <c r="N414" s="137">
        <v>0.95238095238095233</v>
      </c>
      <c r="O414" s="138">
        <v>0.94444444444444442</v>
      </c>
      <c r="P414" s="137">
        <v>0.93364983521900002</v>
      </c>
      <c r="Q414" s="138">
        <v>0.93038711121099993</v>
      </c>
    </row>
    <row r="415" spans="1:17" ht="20.149999999999999" customHeight="1" x14ac:dyDescent="0.35">
      <c r="A415" s="148"/>
      <c r="C415" s="136" t="s">
        <v>676</v>
      </c>
      <c r="D415" s="143" t="s">
        <v>277</v>
      </c>
      <c r="E415" s="146" t="s">
        <v>277</v>
      </c>
      <c r="F415" s="137">
        <v>0.98442534076827759</v>
      </c>
      <c r="G415" s="138">
        <v>0.99744394161774297</v>
      </c>
      <c r="H415" s="143" t="s">
        <v>277</v>
      </c>
      <c r="I415" s="146" t="s">
        <v>277</v>
      </c>
      <c r="J415" s="137" t="s">
        <v>277</v>
      </c>
      <c r="K415" s="146">
        <v>0.96779734848484844</v>
      </c>
      <c r="L415" s="137" t="s">
        <v>277</v>
      </c>
      <c r="M415" s="146" t="s">
        <v>277</v>
      </c>
      <c r="N415" s="137" t="s">
        <v>277</v>
      </c>
      <c r="O415" s="138" t="s">
        <v>277</v>
      </c>
      <c r="P415" s="137">
        <v>0.97076368094700005</v>
      </c>
      <c r="Q415" s="138">
        <v>0.96106036349899993</v>
      </c>
    </row>
    <row r="416" spans="1:17" ht="20.149999999999999" customHeight="1" x14ac:dyDescent="0.35">
      <c r="A416" s="148"/>
      <c r="C416" s="136" t="s">
        <v>677</v>
      </c>
      <c r="D416" s="143" t="s">
        <v>277</v>
      </c>
      <c r="E416" s="146" t="s">
        <v>277</v>
      </c>
      <c r="F416" s="137">
        <v>0.9990507102599494</v>
      </c>
      <c r="G416" s="138">
        <v>1</v>
      </c>
      <c r="H416" s="143" t="s">
        <v>277</v>
      </c>
      <c r="I416" s="146" t="s">
        <v>277</v>
      </c>
      <c r="J416" s="137">
        <v>0.98504046762589925</v>
      </c>
      <c r="K416" s="146">
        <v>0.98795226793248947</v>
      </c>
      <c r="L416" s="137" t="s">
        <v>277</v>
      </c>
      <c r="M416" s="146" t="s">
        <v>277</v>
      </c>
      <c r="N416" s="137">
        <v>1</v>
      </c>
      <c r="O416" s="138">
        <v>1</v>
      </c>
      <c r="P416" s="137">
        <v>0.96649792253699995</v>
      </c>
      <c r="Q416" s="138">
        <v>0.94718644067799995</v>
      </c>
    </row>
    <row r="417" spans="1:17" ht="20.149999999999999" customHeight="1" x14ac:dyDescent="0.35">
      <c r="A417" s="148"/>
      <c r="C417" s="136" t="s">
        <v>678</v>
      </c>
      <c r="D417" s="143" t="s">
        <v>277</v>
      </c>
      <c r="E417" s="146" t="s">
        <v>277</v>
      </c>
      <c r="F417" s="137" t="s">
        <v>277</v>
      </c>
      <c r="G417" s="138" t="s">
        <v>277</v>
      </c>
      <c r="H417" s="143" t="s">
        <v>277</v>
      </c>
      <c r="I417" s="146" t="s">
        <v>277</v>
      </c>
      <c r="J417" s="137" t="s">
        <v>277</v>
      </c>
      <c r="K417" s="146" t="s">
        <v>277</v>
      </c>
      <c r="L417" s="137" t="s">
        <v>277</v>
      </c>
      <c r="M417" s="146" t="s">
        <v>277</v>
      </c>
      <c r="N417" s="137" t="s">
        <v>277</v>
      </c>
      <c r="O417" s="138" t="s">
        <v>277</v>
      </c>
      <c r="P417" s="137" t="s">
        <v>277</v>
      </c>
      <c r="Q417" s="138">
        <v>0.91932553509571435</v>
      </c>
    </row>
    <row r="418" spans="1:17" ht="20.149999999999999" customHeight="1" x14ac:dyDescent="0.35">
      <c r="A418" s="148"/>
      <c r="C418" s="136" t="s">
        <v>679</v>
      </c>
      <c r="D418" s="143">
        <v>0.95972495088408605</v>
      </c>
      <c r="E418" s="146">
        <v>0.96641620385494897</v>
      </c>
      <c r="F418" s="137">
        <v>0.99860000000000004</v>
      </c>
      <c r="G418" s="138">
        <v>0.94775554545454532</v>
      </c>
      <c r="H418" s="143" t="s">
        <v>277</v>
      </c>
      <c r="I418" s="146" t="s">
        <v>277</v>
      </c>
      <c r="J418" s="137">
        <v>0.9962878825739967</v>
      </c>
      <c r="K418" s="146">
        <v>0.99828497710834097</v>
      </c>
      <c r="L418" s="137" t="s">
        <v>277</v>
      </c>
      <c r="M418" s="146" t="s">
        <v>277</v>
      </c>
      <c r="N418" s="137">
        <v>0.94481054365733119</v>
      </c>
      <c r="O418" s="138">
        <v>0.9606533036377134</v>
      </c>
      <c r="P418" s="137" t="s">
        <v>277</v>
      </c>
      <c r="Q418" s="138">
        <v>0.95534994784363647</v>
      </c>
    </row>
    <row r="419" spans="1:17" ht="20.149999999999999" customHeight="1" x14ac:dyDescent="0.35">
      <c r="A419" s="148"/>
      <c r="C419" s="136" t="s">
        <v>680</v>
      </c>
      <c r="D419" s="143" t="s">
        <v>277</v>
      </c>
      <c r="E419" s="146" t="s">
        <v>277</v>
      </c>
      <c r="F419" s="137" t="s">
        <v>277</v>
      </c>
      <c r="G419" s="138" t="s">
        <v>277</v>
      </c>
      <c r="H419" s="143" t="s">
        <v>277</v>
      </c>
      <c r="I419" s="146" t="s">
        <v>277</v>
      </c>
      <c r="J419" s="137">
        <v>0.98143110369850217</v>
      </c>
      <c r="K419" s="146">
        <v>0.97421396072796973</v>
      </c>
      <c r="L419" s="137" t="s">
        <v>277</v>
      </c>
      <c r="M419" s="146" t="s">
        <v>277</v>
      </c>
      <c r="N419" s="137" t="s">
        <v>277</v>
      </c>
      <c r="O419" s="138">
        <v>0.73333333333333328</v>
      </c>
      <c r="P419" s="137">
        <v>0.90232974910916663</v>
      </c>
      <c r="Q419" s="138">
        <v>0.9235910830616666</v>
      </c>
    </row>
    <row r="420" spans="1:17" ht="20.149999999999999" customHeight="1" x14ac:dyDescent="0.35">
      <c r="A420" s="148"/>
      <c r="C420" s="136" t="s">
        <v>681</v>
      </c>
      <c r="D420" s="143">
        <v>1</v>
      </c>
      <c r="E420" s="146">
        <v>1</v>
      </c>
      <c r="F420" s="137">
        <v>0</v>
      </c>
      <c r="G420" s="138">
        <v>1</v>
      </c>
      <c r="H420" s="143" t="s">
        <v>277</v>
      </c>
      <c r="I420" s="146" t="s">
        <v>277</v>
      </c>
      <c r="J420" s="137" t="s">
        <v>277</v>
      </c>
      <c r="K420" s="146" t="s">
        <v>277</v>
      </c>
      <c r="L420" s="137" t="s">
        <v>277</v>
      </c>
      <c r="M420" s="146" t="s">
        <v>277</v>
      </c>
      <c r="N420" s="137" t="s">
        <v>277</v>
      </c>
      <c r="O420" s="138" t="s">
        <v>277</v>
      </c>
      <c r="P420" s="137" t="s">
        <v>277</v>
      </c>
      <c r="Q420" s="138">
        <v>0.94444444444499998</v>
      </c>
    </row>
    <row r="421" spans="1:17" ht="20.149999999999999" customHeight="1" x14ac:dyDescent="0.35">
      <c r="A421" s="148"/>
      <c r="C421" s="136" t="s">
        <v>682</v>
      </c>
      <c r="D421" s="143">
        <v>0.74796320630749003</v>
      </c>
      <c r="E421" s="146">
        <v>0.99652922393447196</v>
      </c>
      <c r="F421" s="137">
        <v>0.99760000000000004</v>
      </c>
      <c r="G421" s="138">
        <v>0.99784690909090901</v>
      </c>
      <c r="H421" s="143" t="s">
        <v>277</v>
      </c>
      <c r="I421" s="146" t="s">
        <v>277</v>
      </c>
      <c r="J421" s="137">
        <v>0.98965937152777772</v>
      </c>
      <c r="K421" s="146">
        <v>0.99472450173150628</v>
      </c>
      <c r="L421" s="137" t="s">
        <v>277</v>
      </c>
      <c r="M421" s="146" t="s">
        <v>277</v>
      </c>
      <c r="N421" s="137">
        <v>0.66666666666666663</v>
      </c>
      <c r="O421" s="138">
        <v>0.84302325581395354</v>
      </c>
      <c r="P421" s="137">
        <v>0.88461237101727275</v>
      </c>
      <c r="Q421" s="138">
        <v>0.86822979762916663</v>
      </c>
    </row>
    <row r="422" spans="1:17" ht="20.149999999999999" customHeight="1" x14ac:dyDescent="0.35">
      <c r="A422" s="148"/>
      <c r="C422" s="136" t="s">
        <v>683</v>
      </c>
      <c r="D422" s="143">
        <v>0.99924154546265698</v>
      </c>
      <c r="E422" s="146">
        <v>0.99818149402745604</v>
      </c>
      <c r="F422" s="137">
        <v>0.99040000000000006</v>
      </c>
      <c r="G422" s="138">
        <v>0.99618854545454549</v>
      </c>
      <c r="H422" s="143" t="s">
        <v>277</v>
      </c>
      <c r="I422" s="146" t="s">
        <v>277</v>
      </c>
      <c r="J422" s="137">
        <v>0.98079419663681344</v>
      </c>
      <c r="K422" s="146">
        <v>0.98212294884169904</v>
      </c>
      <c r="L422" s="137" t="s">
        <v>277</v>
      </c>
      <c r="M422" s="146" t="s">
        <v>277</v>
      </c>
      <c r="N422" s="137">
        <v>0.86538461538461542</v>
      </c>
      <c r="O422" s="138">
        <v>0.88659793814432986</v>
      </c>
      <c r="P422" s="137">
        <v>0.97048833734818174</v>
      </c>
      <c r="Q422" s="138">
        <v>0.97209732192916665</v>
      </c>
    </row>
    <row r="423" spans="1:17" ht="20.149999999999999" customHeight="1" x14ac:dyDescent="0.35">
      <c r="A423" s="148"/>
      <c r="C423" s="136" t="s">
        <v>684</v>
      </c>
      <c r="D423" s="143" t="s">
        <v>277</v>
      </c>
      <c r="E423" s="146" t="s">
        <v>277</v>
      </c>
      <c r="F423" s="137" t="s">
        <v>277</v>
      </c>
      <c r="G423" s="138" t="s">
        <v>277</v>
      </c>
      <c r="H423" s="143" t="s">
        <v>277</v>
      </c>
      <c r="I423" s="146" t="s">
        <v>277</v>
      </c>
      <c r="J423" s="137">
        <v>0.99845878090879892</v>
      </c>
      <c r="K423" s="146">
        <v>0.98856517646075692</v>
      </c>
      <c r="L423" s="137" t="s">
        <v>277</v>
      </c>
      <c r="M423" s="146" t="s">
        <v>277</v>
      </c>
      <c r="N423" s="137" t="s">
        <v>277</v>
      </c>
      <c r="O423" s="138" t="s">
        <v>277</v>
      </c>
      <c r="P423" s="137" t="s">
        <v>277</v>
      </c>
      <c r="Q423" s="138" t="s">
        <v>277</v>
      </c>
    </row>
    <row r="424" spans="1:17" ht="20.149999999999999" customHeight="1" x14ac:dyDescent="0.35">
      <c r="A424" s="148"/>
      <c r="C424" s="136" t="s">
        <v>685</v>
      </c>
      <c r="D424" s="143" t="s">
        <v>277</v>
      </c>
      <c r="E424" s="146" t="s">
        <v>277</v>
      </c>
      <c r="F424" s="137">
        <v>0.94927133895780358</v>
      </c>
      <c r="G424" s="138">
        <v>0.99010444226902317</v>
      </c>
      <c r="H424" s="143">
        <v>0.97771686041491268</v>
      </c>
      <c r="I424" s="146">
        <v>0.97917881036796672</v>
      </c>
      <c r="J424" s="137">
        <v>0.965091902931283</v>
      </c>
      <c r="K424" s="146">
        <v>0.89527896408234775</v>
      </c>
      <c r="L424" s="137" t="s">
        <v>277</v>
      </c>
      <c r="M424" s="146" t="s">
        <v>277</v>
      </c>
      <c r="N424" s="137">
        <v>0.82105263157894737</v>
      </c>
      <c r="O424" s="138">
        <v>0.69565217391304346</v>
      </c>
      <c r="P424" s="137">
        <v>0.96191966614500002</v>
      </c>
      <c r="Q424" s="138">
        <v>0.94783118405600009</v>
      </c>
    </row>
    <row r="425" spans="1:17" ht="20.149999999999999" customHeight="1" x14ac:dyDescent="0.35">
      <c r="A425" s="148"/>
      <c r="C425" s="136" t="s">
        <v>686</v>
      </c>
      <c r="D425" s="143">
        <v>0.95555753209404404</v>
      </c>
      <c r="E425" s="146">
        <v>0.98462476728509996</v>
      </c>
      <c r="F425" s="137">
        <v>0.97699999999999998</v>
      </c>
      <c r="G425" s="138">
        <v>0.98982636363636367</v>
      </c>
      <c r="H425" s="143" t="s">
        <v>277</v>
      </c>
      <c r="I425" s="146" t="s">
        <v>277</v>
      </c>
      <c r="J425" s="137" t="s">
        <v>277</v>
      </c>
      <c r="K425" s="146" t="s">
        <v>277</v>
      </c>
      <c r="L425" s="137" t="s">
        <v>277</v>
      </c>
      <c r="M425" s="146" t="s">
        <v>277</v>
      </c>
      <c r="N425" s="137">
        <v>0.99579831932773111</v>
      </c>
      <c r="O425" s="138">
        <v>0.96283783783783783</v>
      </c>
      <c r="P425" s="137">
        <v>0.74730631113250012</v>
      </c>
      <c r="Q425" s="138">
        <v>0.86908751066416656</v>
      </c>
    </row>
    <row r="426" spans="1:17" ht="20.149999999999999" customHeight="1" x14ac:dyDescent="0.35">
      <c r="A426" s="148"/>
      <c r="C426" s="136" t="s">
        <v>687</v>
      </c>
      <c r="D426" s="143">
        <v>0.96829739298358497</v>
      </c>
      <c r="E426" s="146">
        <v>0.967450552873384</v>
      </c>
      <c r="F426" s="137">
        <v>0</v>
      </c>
      <c r="G426" s="138">
        <v>0.99550618181818185</v>
      </c>
      <c r="H426" s="143" t="s">
        <v>277</v>
      </c>
      <c r="I426" s="146" t="s">
        <v>277</v>
      </c>
      <c r="J426" s="137" t="s">
        <v>277</v>
      </c>
      <c r="K426" s="146" t="s">
        <v>277</v>
      </c>
      <c r="L426" s="137" t="s">
        <v>277</v>
      </c>
      <c r="M426" s="146" t="s">
        <v>277</v>
      </c>
      <c r="N426" s="137">
        <v>0.96145610278372595</v>
      </c>
      <c r="O426" s="138">
        <v>0.98208469055374592</v>
      </c>
      <c r="P426" s="137">
        <v>0.94761102670166675</v>
      </c>
      <c r="Q426" s="138">
        <v>0.93902611881090925</v>
      </c>
    </row>
    <row r="427" spans="1:17" ht="20.149999999999999" customHeight="1" x14ac:dyDescent="0.35">
      <c r="A427" s="148"/>
      <c r="C427" s="136" t="s">
        <v>688</v>
      </c>
      <c r="D427" s="143" t="s">
        <v>277</v>
      </c>
      <c r="E427" s="146" t="s">
        <v>277</v>
      </c>
      <c r="F427" s="137">
        <v>0.98728025114155249</v>
      </c>
      <c r="G427" s="138">
        <v>0.99651705000572144</v>
      </c>
      <c r="H427" s="143" t="s">
        <v>277</v>
      </c>
      <c r="I427" s="146" t="s">
        <v>277</v>
      </c>
      <c r="J427" s="137" t="s">
        <v>277</v>
      </c>
      <c r="K427" s="146" t="s">
        <v>277</v>
      </c>
      <c r="L427" s="137" t="s">
        <v>277</v>
      </c>
      <c r="M427" s="146" t="s">
        <v>277</v>
      </c>
      <c r="N427" s="137" t="s">
        <v>277</v>
      </c>
      <c r="O427" s="138">
        <v>0.25</v>
      </c>
      <c r="P427" s="137">
        <v>0.87796544454400005</v>
      </c>
      <c r="Q427" s="138">
        <v>0.90131612250100002</v>
      </c>
    </row>
    <row r="428" spans="1:17" ht="20.149999999999999" customHeight="1" x14ac:dyDescent="0.35">
      <c r="A428" s="148"/>
      <c r="C428" s="136" t="s">
        <v>689</v>
      </c>
      <c r="D428" s="143" t="s">
        <v>277</v>
      </c>
      <c r="E428" s="146" t="s">
        <v>277</v>
      </c>
      <c r="F428" s="137" t="s">
        <v>277</v>
      </c>
      <c r="G428" s="138" t="s">
        <v>277</v>
      </c>
      <c r="H428" s="143" t="s">
        <v>277</v>
      </c>
      <c r="I428" s="146" t="s">
        <v>277</v>
      </c>
      <c r="J428" s="137">
        <v>0.97427283406331633</v>
      </c>
      <c r="K428" s="146">
        <v>0.97676333986229813</v>
      </c>
      <c r="L428" s="137" t="s">
        <v>277</v>
      </c>
      <c r="M428" s="146" t="s">
        <v>277</v>
      </c>
      <c r="N428" s="137" t="s">
        <v>277</v>
      </c>
      <c r="O428" s="138" t="s">
        <v>277</v>
      </c>
      <c r="P428" s="137">
        <v>0.88888888888999995</v>
      </c>
      <c r="Q428" s="138">
        <v>0.90681003584600006</v>
      </c>
    </row>
    <row r="429" spans="1:17" ht="20.149999999999999" customHeight="1" x14ac:dyDescent="0.35">
      <c r="A429" s="148"/>
      <c r="C429" s="136" t="s">
        <v>690</v>
      </c>
      <c r="D429" s="143" t="s">
        <v>277</v>
      </c>
      <c r="E429" s="146" t="s">
        <v>277</v>
      </c>
      <c r="F429" s="137" t="s">
        <v>277</v>
      </c>
      <c r="G429" s="138" t="s">
        <v>277</v>
      </c>
      <c r="H429" s="143" t="s">
        <v>277</v>
      </c>
      <c r="I429" s="146" t="s">
        <v>277</v>
      </c>
      <c r="J429" s="137" t="s">
        <v>277</v>
      </c>
      <c r="K429" s="146" t="s">
        <v>277</v>
      </c>
      <c r="L429" s="137" t="s">
        <v>277</v>
      </c>
      <c r="M429" s="146" t="s">
        <v>277</v>
      </c>
      <c r="N429" s="137" t="s">
        <v>277</v>
      </c>
      <c r="O429" s="138" t="s">
        <v>277</v>
      </c>
      <c r="P429" s="137">
        <v>0.98650999163250008</v>
      </c>
      <c r="Q429" s="138">
        <v>0.98751815541166665</v>
      </c>
    </row>
    <row r="430" spans="1:17" ht="20.149999999999999" customHeight="1" x14ac:dyDescent="0.35">
      <c r="A430" s="148"/>
      <c r="C430" s="136" t="s">
        <v>691</v>
      </c>
      <c r="D430" s="143">
        <v>0.99962034927866406</v>
      </c>
      <c r="E430" s="146">
        <v>0.99992175273865402</v>
      </c>
      <c r="F430" s="137">
        <v>0</v>
      </c>
      <c r="G430" s="138">
        <v>1</v>
      </c>
      <c r="H430" s="143" t="s">
        <v>277</v>
      </c>
      <c r="I430" s="146" t="s">
        <v>277</v>
      </c>
      <c r="J430" s="137" t="s">
        <v>277</v>
      </c>
      <c r="K430" s="146" t="s">
        <v>277</v>
      </c>
      <c r="L430" s="137" t="s">
        <v>277</v>
      </c>
      <c r="M430" s="146" t="s">
        <v>277</v>
      </c>
      <c r="N430" s="137" t="s">
        <v>277</v>
      </c>
      <c r="O430" s="138" t="s">
        <v>277</v>
      </c>
      <c r="P430" s="137" t="s">
        <v>277</v>
      </c>
      <c r="Q430" s="138">
        <v>0.9297619047675002</v>
      </c>
    </row>
    <row r="431" spans="1:17" ht="20.149999999999999" customHeight="1" x14ac:dyDescent="0.35">
      <c r="A431" s="148"/>
      <c r="C431" s="136" t="s">
        <v>692</v>
      </c>
      <c r="D431" s="143" t="s">
        <v>277</v>
      </c>
      <c r="E431" s="146" t="s">
        <v>277</v>
      </c>
      <c r="F431" s="137">
        <v>0.99986015981735155</v>
      </c>
      <c r="G431" s="138">
        <v>0.98427876043439499</v>
      </c>
      <c r="H431" s="143" t="s">
        <v>277</v>
      </c>
      <c r="I431" s="146" t="s">
        <v>277</v>
      </c>
      <c r="J431" s="137">
        <v>0.98143713924963927</v>
      </c>
      <c r="K431" s="146">
        <v>0.99894646624472572</v>
      </c>
      <c r="L431" s="137" t="s">
        <v>277</v>
      </c>
      <c r="M431" s="146" t="s">
        <v>277</v>
      </c>
      <c r="N431" s="137">
        <v>1</v>
      </c>
      <c r="O431" s="138">
        <v>1</v>
      </c>
      <c r="P431" s="137">
        <v>0.97093815275599993</v>
      </c>
      <c r="Q431" s="138">
        <v>0.950307727376</v>
      </c>
    </row>
    <row r="432" spans="1:17" ht="20.149999999999999" customHeight="1" x14ac:dyDescent="0.35">
      <c r="A432" s="148"/>
      <c r="C432" s="136" t="s">
        <v>693</v>
      </c>
      <c r="D432" s="143" t="s">
        <v>277</v>
      </c>
      <c r="E432" s="146" t="s">
        <v>277</v>
      </c>
      <c r="F432" s="137">
        <v>0.97643893465383191</v>
      </c>
      <c r="G432" s="138">
        <v>0.99143362925385758</v>
      </c>
      <c r="H432" s="143">
        <v>0.91652895480225993</v>
      </c>
      <c r="I432" s="146">
        <v>0.99236872146118726</v>
      </c>
      <c r="J432" s="137">
        <v>0.9829216609589041</v>
      </c>
      <c r="K432" s="146">
        <v>0.97490506329113924</v>
      </c>
      <c r="L432" s="137" t="s">
        <v>277</v>
      </c>
      <c r="M432" s="146" t="s">
        <v>277</v>
      </c>
      <c r="N432" s="137">
        <v>0.92553191489361697</v>
      </c>
      <c r="O432" s="138">
        <v>0.79166666666666663</v>
      </c>
      <c r="P432" s="137">
        <v>0.96546827454099993</v>
      </c>
      <c r="Q432" s="138">
        <v>0.97262176815900003</v>
      </c>
    </row>
    <row r="433" spans="1:17" ht="20.149999999999999" customHeight="1" x14ac:dyDescent="0.35">
      <c r="A433" s="148"/>
      <c r="C433" s="136" t="s">
        <v>694</v>
      </c>
      <c r="D433" s="143">
        <v>0.99789726644637999</v>
      </c>
      <c r="E433" s="146">
        <v>0.97914630172694705</v>
      </c>
      <c r="F433" s="137">
        <v>0.98280000000000001</v>
      </c>
      <c r="G433" s="138">
        <v>1</v>
      </c>
      <c r="H433" s="143" t="s">
        <v>277</v>
      </c>
      <c r="I433" s="146" t="s">
        <v>277</v>
      </c>
      <c r="J433" s="137" t="s">
        <v>277</v>
      </c>
      <c r="K433" s="146" t="s">
        <v>277</v>
      </c>
      <c r="L433" s="137" t="s">
        <v>277</v>
      </c>
      <c r="M433" s="146" t="s">
        <v>277</v>
      </c>
      <c r="N433" s="137">
        <v>0.97974217311233891</v>
      </c>
      <c r="O433" s="138">
        <v>0.9844742413549753</v>
      </c>
      <c r="P433" s="137">
        <v>0.92059532132999999</v>
      </c>
      <c r="Q433" s="138">
        <v>0.90330808080833325</v>
      </c>
    </row>
    <row r="434" spans="1:17" ht="20.149999999999999" customHeight="1" x14ac:dyDescent="0.35">
      <c r="A434" s="148"/>
      <c r="C434" s="136" t="s">
        <v>695</v>
      </c>
      <c r="D434" s="143" t="s">
        <v>277</v>
      </c>
      <c r="E434" s="146" t="s">
        <v>277</v>
      </c>
      <c r="F434" s="137" t="s">
        <v>277</v>
      </c>
      <c r="G434" s="138" t="s">
        <v>277</v>
      </c>
      <c r="H434" s="143" t="s">
        <v>277</v>
      </c>
      <c r="I434" s="146" t="s">
        <v>277</v>
      </c>
      <c r="J434" s="137" t="s">
        <v>277</v>
      </c>
      <c r="K434" s="146" t="s">
        <v>277</v>
      </c>
      <c r="L434" s="137" t="s">
        <v>277</v>
      </c>
      <c r="M434" s="146" t="s">
        <v>277</v>
      </c>
      <c r="N434" s="137" t="s">
        <v>277</v>
      </c>
      <c r="O434" s="138" t="s">
        <v>277</v>
      </c>
      <c r="P434" s="137">
        <v>0.95942982456416659</v>
      </c>
      <c r="Q434" s="138">
        <v>0.97587719298666686</v>
      </c>
    </row>
    <row r="435" spans="1:17" ht="20.149999999999999" customHeight="1" x14ac:dyDescent="0.35">
      <c r="A435" s="148"/>
      <c r="C435" s="136" t="s">
        <v>696</v>
      </c>
      <c r="D435" s="143">
        <v>0.99915254237288098</v>
      </c>
      <c r="E435" s="146">
        <v>0.99941386788582098</v>
      </c>
      <c r="F435" s="137">
        <v>0</v>
      </c>
      <c r="G435" s="138">
        <v>1</v>
      </c>
      <c r="H435" s="143" t="s">
        <v>277</v>
      </c>
      <c r="I435" s="146" t="s">
        <v>277</v>
      </c>
      <c r="J435" s="137" t="s">
        <v>277</v>
      </c>
      <c r="K435" s="146" t="s">
        <v>277</v>
      </c>
      <c r="L435" s="137" t="s">
        <v>277</v>
      </c>
      <c r="M435" s="146" t="s">
        <v>277</v>
      </c>
      <c r="N435" s="137" t="s">
        <v>277</v>
      </c>
      <c r="O435" s="138" t="s">
        <v>277</v>
      </c>
      <c r="P435" s="137">
        <v>0.97029114676333339</v>
      </c>
      <c r="Q435" s="138">
        <v>0.97478991597000009</v>
      </c>
    </row>
    <row r="436" spans="1:17" ht="20.149999999999999" customHeight="1" x14ac:dyDescent="0.35">
      <c r="A436" s="148"/>
      <c r="C436" s="136" t="s">
        <v>697</v>
      </c>
      <c r="D436" s="143" t="s">
        <v>277</v>
      </c>
      <c r="E436" s="146" t="s">
        <v>277</v>
      </c>
      <c r="F436" s="137">
        <v>0.93732356494578029</v>
      </c>
      <c r="G436" s="138">
        <v>0.98057852250489241</v>
      </c>
      <c r="H436" s="143" t="s">
        <v>277</v>
      </c>
      <c r="I436" s="146" t="s">
        <v>277</v>
      </c>
      <c r="J436" s="137" t="s">
        <v>277</v>
      </c>
      <c r="K436" s="146" t="s">
        <v>277</v>
      </c>
      <c r="L436" s="137" t="s">
        <v>277</v>
      </c>
      <c r="M436" s="146" t="s">
        <v>277</v>
      </c>
      <c r="N436" s="137" t="s">
        <v>277</v>
      </c>
      <c r="O436" s="138" t="s">
        <v>277</v>
      </c>
      <c r="P436" s="137">
        <v>0.93803046157400005</v>
      </c>
      <c r="Q436" s="138">
        <v>0.90217321623199997</v>
      </c>
    </row>
    <row r="437" spans="1:17" ht="20.149999999999999" customHeight="1" x14ac:dyDescent="0.35">
      <c r="A437" s="148"/>
      <c r="C437" s="136" t="s">
        <v>698</v>
      </c>
      <c r="D437" s="143">
        <v>0.99892588614393096</v>
      </c>
      <c r="E437" s="146">
        <v>0.99860578598814898</v>
      </c>
      <c r="F437" s="137">
        <v>0</v>
      </c>
      <c r="G437" s="138">
        <v>1</v>
      </c>
      <c r="H437" s="143" t="s">
        <v>277</v>
      </c>
      <c r="I437" s="146" t="s">
        <v>277</v>
      </c>
      <c r="J437" s="137" t="s">
        <v>277</v>
      </c>
      <c r="K437" s="146" t="s">
        <v>277</v>
      </c>
      <c r="L437" s="137" t="s">
        <v>277</v>
      </c>
      <c r="M437" s="146" t="s">
        <v>277</v>
      </c>
      <c r="N437" s="137" t="s">
        <v>277</v>
      </c>
      <c r="O437" s="138" t="s">
        <v>277</v>
      </c>
      <c r="P437" s="137">
        <v>0.9669365722014287</v>
      </c>
      <c r="Q437" s="138">
        <v>0.97802197802285717</v>
      </c>
    </row>
    <row r="438" spans="1:17" ht="20.149999999999999" customHeight="1" x14ac:dyDescent="0.35">
      <c r="A438" s="148"/>
      <c r="C438" s="136" t="s">
        <v>699</v>
      </c>
      <c r="D438" s="143" t="s">
        <v>277</v>
      </c>
      <c r="E438" s="146" t="s">
        <v>277</v>
      </c>
      <c r="F438" s="137">
        <v>0.99098612269483832</v>
      </c>
      <c r="G438" s="138">
        <v>0.9775872248675731</v>
      </c>
      <c r="H438" s="143">
        <v>0.99566450050968403</v>
      </c>
      <c r="I438" s="146">
        <v>0.98917518343815514</v>
      </c>
      <c r="J438" s="137">
        <v>0.97828667775314115</v>
      </c>
      <c r="K438" s="146">
        <v>0.87960629921259847</v>
      </c>
      <c r="L438" s="137" t="s">
        <v>277</v>
      </c>
      <c r="M438" s="146" t="s">
        <v>277</v>
      </c>
      <c r="N438" s="137">
        <v>1</v>
      </c>
      <c r="O438" s="138" t="s">
        <v>277</v>
      </c>
      <c r="P438" s="137">
        <v>0.96769403279100008</v>
      </c>
      <c r="Q438" s="138">
        <v>0.87172957404900009</v>
      </c>
    </row>
    <row r="439" spans="1:17" ht="20.149999999999999" customHeight="1" x14ac:dyDescent="0.35">
      <c r="A439" s="148"/>
      <c r="C439" s="136" t="s">
        <v>700</v>
      </c>
      <c r="D439" s="143" t="s">
        <v>277</v>
      </c>
      <c r="E439" s="146" t="s">
        <v>277</v>
      </c>
      <c r="F439" s="137" t="s">
        <v>277</v>
      </c>
      <c r="G439" s="138" t="s">
        <v>277</v>
      </c>
      <c r="H439" s="143" t="s">
        <v>277</v>
      </c>
      <c r="I439" s="146" t="s">
        <v>277</v>
      </c>
      <c r="J439" s="137" t="s">
        <v>277</v>
      </c>
      <c r="K439" s="146" t="s">
        <v>277</v>
      </c>
      <c r="L439" s="137" t="s">
        <v>277</v>
      </c>
      <c r="M439" s="146" t="s">
        <v>277</v>
      </c>
      <c r="N439" s="137" t="s">
        <v>277</v>
      </c>
      <c r="O439" s="138" t="s">
        <v>277</v>
      </c>
      <c r="P439" s="137">
        <v>1</v>
      </c>
      <c r="Q439" s="138">
        <v>0.99781665539833331</v>
      </c>
    </row>
    <row r="440" spans="1:17" ht="20.149999999999999" customHeight="1" x14ac:dyDescent="0.35">
      <c r="A440" s="148"/>
      <c r="C440" s="136" t="s">
        <v>701</v>
      </c>
      <c r="D440" s="143" t="s">
        <v>277</v>
      </c>
      <c r="E440" s="146" t="s">
        <v>277</v>
      </c>
      <c r="F440" s="137">
        <v>0</v>
      </c>
      <c r="G440" s="138">
        <v>0.99975572727272732</v>
      </c>
      <c r="H440" s="143" t="s">
        <v>277</v>
      </c>
      <c r="I440" s="146" t="s">
        <v>277</v>
      </c>
      <c r="J440" s="137" t="s">
        <v>277</v>
      </c>
      <c r="K440" s="146" t="s">
        <v>277</v>
      </c>
      <c r="L440" s="137" t="s">
        <v>277</v>
      </c>
      <c r="M440" s="146" t="s">
        <v>277</v>
      </c>
      <c r="N440" s="137">
        <v>1</v>
      </c>
      <c r="O440" s="138">
        <v>1</v>
      </c>
      <c r="P440" s="137">
        <v>0.94515639784500005</v>
      </c>
      <c r="Q440" s="138">
        <v>0.95270263003166678</v>
      </c>
    </row>
    <row r="441" spans="1:17" ht="20.149999999999999" customHeight="1" x14ac:dyDescent="0.35">
      <c r="A441" s="148"/>
      <c r="C441" s="136" t="s">
        <v>702</v>
      </c>
      <c r="D441" s="143" t="s">
        <v>277</v>
      </c>
      <c r="E441" s="146" t="s">
        <v>277</v>
      </c>
      <c r="F441" s="137">
        <v>0.99972460045662104</v>
      </c>
      <c r="G441" s="138">
        <v>0.86892012727610557</v>
      </c>
      <c r="H441" s="143" t="s">
        <v>277</v>
      </c>
      <c r="I441" s="146" t="s">
        <v>277</v>
      </c>
      <c r="J441" s="137" t="s">
        <v>277</v>
      </c>
      <c r="K441" s="146" t="s">
        <v>277</v>
      </c>
      <c r="L441" s="137" t="s">
        <v>277</v>
      </c>
      <c r="M441" s="146" t="s">
        <v>277</v>
      </c>
      <c r="N441" s="137" t="s">
        <v>277</v>
      </c>
      <c r="O441" s="138" t="s">
        <v>277</v>
      </c>
      <c r="P441" s="137">
        <v>0.9631038251370001</v>
      </c>
      <c r="Q441" s="138">
        <v>0.96702881435999999</v>
      </c>
    </row>
    <row r="442" spans="1:17" ht="20.149999999999999" customHeight="1" x14ac:dyDescent="0.35">
      <c r="A442" s="148"/>
      <c r="C442" s="136" t="s">
        <v>703</v>
      </c>
      <c r="D442" s="143" t="s">
        <v>277</v>
      </c>
      <c r="E442" s="146" t="s">
        <v>277</v>
      </c>
      <c r="F442" s="137" t="s">
        <v>277</v>
      </c>
      <c r="G442" s="138" t="s">
        <v>277</v>
      </c>
      <c r="H442" s="143" t="s">
        <v>277</v>
      </c>
      <c r="I442" s="146" t="s">
        <v>277</v>
      </c>
      <c r="J442" s="137" t="s">
        <v>277</v>
      </c>
      <c r="K442" s="146" t="s">
        <v>277</v>
      </c>
      <c r="L442" s="137" t="s">
        <v>277</v>
      </c>
      <c r="M442" s="146" t="s">
        <v>277</v>
      </c>
      <c r="N442" s="137">
        <v>0.93846153846153846</v>
      </c>
      <c r="O442" s="138">
        <v>0.9642857142857143</v>
      </c>
      <c r="P442" s="137" t="s">
        <v>277</v>
      </c>
      <c r="Q442" s="138" t="s">
        <v>277</v>
      </c>
    </row>
    <row r="443" spans="1:17" ht="20.149999999999999" customHeight="1" x14ac:dyDescent="0.35">
      <c r="A443" s="148"/>
      <c r="C443" s="136" t="s">
        <v>704</v>
      </c>
      <c r="D443" s="143" t="s">
        <v>277</v>
      </c>
      <c r="E443" s="146" t="s">
        <v>277</v>
      </c>
      <c r="F443" s="137">
        <v>0.96176470588235297</v>
      </c>
      <c r="G443" s="138">
        <v>0.9995208333333333</v>
      </c>
      <c r="H443" s="143" t="s">
        <v>277</v>
      </c>
      <c r="I443" s="146" t="s">
        <v>277</v>
      </c>
      <c r="J443" s="137" t="s">
        <v>277</v>
      </c>
      <c r="K443" s="146" t="s">
        <v>277</v>
      </c>
      <c r="L443" s="137" t="s">
        <v>277</v>
      </c>
      <c r="M443" s="146" t="s">
        <v>277</v>
      </c>
      <c r="N443" s="137" t="s">
        <v>277</v>
      </c>
      <c r="O443" s="138" t="s">
        <v>277</v>
      </c>
      <c r="P443" s="137">
        <v>0.95772527217999992</v>
      </c>
      <c r="Q443" s="138">
        <v>0.96915935101299988</v>
      </c>
    </row>
    <row r="444" spans="1:17" ht="20.149999999999999" customHeight="1" x14ac:dyDescent="0.35">
      <c r="A444" s="148"/>
      <c r="C444" s="136" t="s">
        <v>705</v>
      </c>
      <c r="D444" s="143" t="s">
        <v>277</v>
      </c>
      <c r="E444" s="146" t="s">
        <v>277</v>
      </c>
      <c r="F444" s="137">
        <v>0.97379674033917152</v>
      </c>
      <c r="G444" s="138">
        <v>0.97685891570196348</v>
      </c>
      <c r="H444" s="143">
        <v>0.95664341233435268</v>
      </c>
      <c r="I444" s="146">
        <v>0.96730600421348312</v>
      </c>
      <c r="J444" s="137">
        <v>0.99198375101874492</v>
      </c>
      <c r="K444" s="146">
        <v>0.97979922279792742</v>
      </c>
      <c r="L444" s="137" t="s">
        <v>277</v>
      </c>
      <c r="M444" s="146" t="s">
        <v>277</v>
      </c>
      <c r="N444" s="137">
        <v>0.88888888888888884</v>
      </c>
      <c r="O444" s="138">
        <v>1</v>
      </c>
      <c r="P444" s="137">
        <v>0.94611303448599993</v>
      </c>
      <c r="Q444" s="138">
        <v>0.97110136888300003</v>
      </c>
    </row>
    <row r="445" spans="1:17" ht="20.149999999999999" customHeight="1" x14ac:dyDescent="0.35">
      <c r="A445" s="148"/>
      <c r="C445" s="136" t="s">
        <v>706</v>
      </c>
      <c r="D445" s="143" t="s">
        <v>277</v>
      </c>
      <c r="E445" s="146" t="s">
        <v>277</v>
      </c>
      <c r="F445" s="137">
        <v>0.97110814649877153</v>
      </c>
      <c r="G445" s="138">
        <v>0.98259771189458689</v>
      </c>
      <c r="H445" s="143" t="s">
        <v>277</v>
      </c>
      <c r="I445" s="146" t="s">
        <v>277</v>
      </c>
      <c r="J445" s="137" t="s">
        <v>277</v>
      </c>
      <c r="K445" s="146">
        <v>0.9387625102124183</v>
      </c>
      <c r="L445" s="137" t="s">
        <v>277</v>
      </c>
      <c r="M445" s="146" t="s">
        <v>277</v>
      </c>
      <c r="N445" s="137" t="s">
        <v>277</v>
      </c>
      <c r="O445" s="138" t="s">
        <v>277</v>
      </c>
      <c r="P445" s="137">
        <v>0.97581839118299996</v>
      </c>
      <c r="Q445" s="138">
        <v>0.95395407256400011</v>
      </c>
    </row>
    <row r="446" spans="1:17" ht="20.149999999999999" customHeight="1" x14ac:dyDescent="0.35">
      <c r="A446" s="148"/>
      <c r="C446" s="136" t="s">
        <v>707</v>
      </c>
      <c r="D446" s="143" t="s">
        <v>277</v>
      </c>
      <c r="E446" s="146" t="s">
        <v>277</v>
      </c>
      <c r="F446" s="137" t="s">
        <v>277</v>
      </c>
      <c r="G446" s="138" t="s">
        <v>277</v>
      </c>
      <c r="H446" s="143" t="s">
        <v>277</v>
      </c>
      <c r="I446" s="146" t="s">
        <v>277</v>
      </c>
      <c r="J446" s="137" t="s">
        <v>277</v>
      </c>
      <c r="K446" s="146" t="s">
        <v>277</v>
      </c>
      <c r="L446" s="137" t="s">
        <v>277</v>
      </c>
      <c r="M446" s="146" t="s">
        <v>277</v>
      </c>
      <c r="N446" s="137" t="s">
        <v>277</v>
      </c>
      <c r="O446" s="138" t="s">
        <v>277</v>
      </c>
      <c r="P446" s="137">
        <v>0.85992063492499993</v>
      </c>
      <c r="Q446" s="138">
        <v>0.94203612479714283</v>
      </c>
    </row>
    <row r="447" spans="1:17" ht="20.149999999999999" customHeight="1" x14ac:dyDescent="0.35">
      <c r="A447" s="148"/>
      <c r="C447" s="136" t="s">
        <v>708</v>
      </c>
      <c r="D447" s="143" t="s">
        <v>277</v>
      </c>
      <c r="E447" s="146" t="s">
        <v>277</v>
      </c>
      <c r="F447" s="137">
        <v>0.99496819053146213</v>
      </c>
      <c r="G447" s="138">
        <v>0.98942673654459701</v>
      </c>
      <c r="H447" s="143" t="s">
        <v>277</v>
      </c>
      <c r="I447" s="146" t="s">
        <v>277</v>
      </c>
      <c r="J447" s="137">
        <v>0.99138156218144746</v>
      </c>
      <c r="K447" s="146">
        <v>0.96554539075993095</v>
      </c>
      <c r="L447" s="137" t="s">
        <v>277</v>
      </c>
      <c r="M447" s="146" t="s">
        <v>277</v>
      </c>
      <c r="N447" s="137">
        <v>0.80952380952380953</v>
      </c>
      <c r="O447" s="138">
        <v>0.72727272727272729</v>
      </c>
      <c r="P447" s="137">
        <v>0.91419994779400005</v>
      </c>
      <c r="Q447" s="138">
        <v>0.91959888296499992</v>
      </c>
    </row>
    <row r="448" spans="1:17" ht="20.149999999999999" customHeight="1" x14ac:dyDescent="0.35">
      <c r="A448" s="148"/>
      <c r="C448" s="136" t="s">
        <v>709</v>
      </c>
      <c r="D448" s="143" t="s">
        <v>277</v>
      </c>
      <c r="E448" s="146" t="s">
        <v>277</v>
      </c>
      <c r="F448" s="137">
        <v>0</v>
      </c>
      <c r="G448" s="138">
        <v>0.97486090909090894</v>
      </c>
      <c r="H448" s="143" t="s">
        <v>277</v>
      </c>
      <c r="I448" s="146" t="s">
        <v>277</v>
      </c>
      <c r="J448" s="137" t="s">
        <v>277</v>
      </c>
      <c r="K448" s="146" t="s">
        <v>277</v>
      </c>
      <c r="L448" s="137" t="s">
        <v>277</v>
      </c>
      <c r="M448" s="146" t="s">
        <v>277</v>
      </c>
      <c r="N448" s="137" t="s">
        <v>277</v>
      </c>
      <c r="O448" s="138" t="s">
        <v>277</v>
      </c>
      <c r="P448" s="137">
        <v>0.94131625916416661</v>
      </c>
      <c r="Q448" s="138">
        <v>0.9473379629666665</v>
      </c>
    </row>
    <row r="449" spans="1:17" ht="20.149999999999999" customHeight="1" x14ac:dyDescent="0.35">
      <c r="A449" s="148"/>
      <c r="C449" s="136" t="s">
        <v>710</v>
      </c>
      <c r="D449" s="143" t="s">
        <v>277</v>
      </c>
      <c r="E449" s="146" t="s">
        <v>277</v>
      </c>
      <c r="F449" s="137">
        <v>0.9621780065768869</v>
      </c>
      <c r="G449" s="138">
        <v>0.89651998299319724</v>
      </c>
      <c r="H449" s="143" t="s">
        <v>277</v>
      </c>
      <c r="I449" s="146" t="s">
        <v>277</v>
      </c>
      <c r="J449" s="137" t="s">
        <v>277</v>
      </c>
      <c r="K449" s="146" t="s">
        <v>277</v>
      </c>
      <c r="L449" s="137" t="s">
        <v>277</v>
      </c>
      <c r="M449" s="146" t="s">
        <v>277</v>
      </c>
      <c r="N449" s="137" t="s">
        <v>277</v>
      </c>
      <c r="O449" s="138" t="s">
        <v>277</v>
      </c>
      <c r="P449" s="137">
        <v>0.94740608229000001</v>
      </c>
      <c r="Q449" s="138">
        <v>0.933784542449</v>
      </c>
    </row>
    <row r="450" spans="1:17" ht="20.149999999999999" customHeight="1" x14ac:dyDescent="0.35">
      <c r="A450" s="148"/>
      <c r="C450" s="136" t="s">
        <v>711</v>
      </c>
      <c r="D450" s="143" t="s">
        <v>277</v>
      </c>
      <c r="E450" s="146" t="s">
        <v>277</v>
      </c>
      <c r="F450" s="137">
        <v>1</v>
      </c>
      <c r="G450" s="138">
        <v>0.9001636363636365</v>
      </c>
      <c r="H450" s="143" t="s">
        <v>277</v>
      </c>
      <c r="I450" s="146" t="s">
        <v>277</v>
      </c>
      <c r="J450" s="137">
        <v>0.92069030349794234</v>
      </c>
      <c r="K450" s="146">
        <v>0.99389127529591448</v>
      </c>
      <c r="L450" s="137" t="s">
        <v>277</v>
      </c>
      <c r="M450" s="146" t="s">
        <v>277</v>
      </c>
      <c r="N450" s="137" t="s">
        <v>277</v>
      </c>
      <c r="O450" s="138">
        <v>0.25</v>
      </c>
      <c r="P450" s="137">
        <v>0.81339790550916646</v>
      </c>
      <c r="Q450" s="138">
        <v>0.83545647420750002</v>
      </c>
    </row>
    <row r="451" spans="1:17" ht="20.149999999999999" customHeight="1" x14ac:dyDescent="0.35">
      <c r="A451" s="148"/>
      <c r="C451" s="136" t="s">
        <v>712</v>
      </c>
      <c r="D451" s="143" t="s">
        <v>277</v>
      </c>
      <c r="E451" s="146" t="s">
        <v>277</v>
      </c>
      <c r="F451" s="137">
        <v>0.96959081907683775</v>
      </c>
      <c r="G451" s="138">
        <v>0.97807008040039689</v>
      </c>
      <c r="H451" s="143">
        <v>0.97622295119705338</v>
      </c>
      <c r="I451" s="146">
        <v>0.9718036529680365</v>
      </c>
      <c r="J451" s="137">
        <v>0.9911120624048706</v>
      </c>
      <c r="K451" s="146">
        <v>0.9625301804969526</v>
      </c>
      <c r="L451" s="137" t="s">
        <v>277</v>
      </c>
      <c r="M451" s="146" t="s">
        <v>277</v>
      </c>
      <c r="N451" s="137">
        <v>0.91363636363636369</v>
      </c>
      <c r="O451" s="138">
        <v>0.86206896551724133</v>
      </c>
      <c r="P451" s="137">
        <v>0.93482078530300006</v>
      </c>
      <c r="Q451" s="138">
        <v>0.95591579421399997</v>
      </c>
    </row>
    <row r="452" spans="1:17" ht="20.149999999999999" customHeight="1" x14ac:dyDescent="0.35">
      <c r="A452" s="148"/>
      <c r="C452" s="136" t="s">
        <v>713</v>
      </c>
      <c r="D452" s="143" t="s">
        <v>277</v>
      </c>
      <c r="E452" s="146" t="s">
        <v>277</v>
      </c>
      <c r="F452" s="137">
        <v>0.99993115011415523</v>
      </c>
      <c r="G452" s="138">
        <v>0.99869506278538811</v>
      </c>
      <c r="H452" s="143" t="s">
        <v>277</v>
      </c>
      <c r="I452" s="146" t="s">
        <v>277</v>
      </c>
      <c r="J452" s="137" t="s">
        <v>277</v>
      </c>
      <c r="K452" s="146" t="s">
        <v>277</v>
      </c>
      <c r="L452" s="137" t="s">
        <v>277</v>
      </c>
      <c r="M452" s="146" t="s">
        <v>277</v>
      </c>
      <c r="N452" s="137" t="s">
        <v>277</v>
      </c>
      <c r="O452" s="138" t="s">
        <v>277</v>
      </c>
      <c r="P452" s="137">
        <v>0.95897597977199989</v>
      </c>
      <c r="Q452" s="138">
        <v>0.97501457483099996</v>
      </c>
    </row>
    <row r="453" spans="1:17" ht="20.149999999999999" customHeight="1" x14ac:dyDescent="0.35">
      <c r="A453" s="148"/>
      <c r="C453" s="136" t="s">
        <v>714</v>
      </c>
      <c r="D453" s="143">
        <v>0.99972051425377295</v>
      </c>
      <c r="E453" s="146">
        <v>0.99986747067788795</v>
      </c>
      <c r="F453" s="137">
        <v>0</v>
      </c>
      <c r="G453" s="138">
        <v>1</v>
      </c>
      <c r="H453" s="143" t="s">
        <v>277</v>
      </c>
      <c r="I453" s="146" t="s">
        <v>277</v>
      </c>
      <c r="J453" s="137">
        <v>0.93188622754491013</v>
      </c>
      <c r="K453" s="146">
        <v>0.97184027777777793</v>
      </c>
      <c r="L453" s="137" t="s">
        <v>277</v>
      </c>
      <c r="M453" s="146" t="s">
        <v>277</v>
      </c>
      <c r="N453" s="137" t="s">
        <v>277</v>
      </c>
      <c r="O453" s="138" t="s">
        <v>277</v>
      </c>
      <c r="P453" s="137">
        <v>0.97118461268083323</v>
      </c>
      <c r="Q453" s="138">
        <v>0.99075216450250014</v>
      </c>
    </row>
    <row r="454" spans="1:17" ht="20.149999999999999" customHeight="1" x14ac:dyDescent="0.35">
      <c r="A454" s="148"/>
      <c r="C454" s="136" t="s">
        <v>715</v>
      </c>
      <c r="D454" s="143" t="s">
        <v>277</v>
      </c>
      <c r="E454" s="146" t="s">
        <v>277</v>
      </c>
      <c r="F454" s="137">
        <v>1</v>
      </c>
      <c r="G454" s="138">
        <v>0.97764840182648405</v>
      </c>
      <c r="H454" s="143" t="s">
        <v>277</v>
      </c>
      <c r="I454" s="146" t="s">
        <v>277</v>
      </c>
      <c r="J454" s="137" t="s">
        <v>277</v>
      </c>
      <c r="K454" s="146" t="s">
        <v>277</v>
      </c>
      <c r="L454" s="137" t="s">
        <v>277</v>
      </c>
      <c r="M454" s="146" t="s">
        <v>277</v>
      </c>
      <c r="N454" s="137" t="s">
        <v>277</v>
      </c>
      <c r="O454" s="138" t="s">
        <v>277</v>
      </c>
      <c r="P454" s="137">
        <v>0.90609657276299993</v>
      </c>
      <c r="Q454" s="138">
        <v>0.95201535508599999</v>
      </c>
    </row>
    <row r="455" spans="1:17" ht="20.149999999999999" customHeight="1" x14ac:dyDescent="0.35">
      <c r="A455" s="148"/>
      <c r="C455" s="136" t="s">
        <v>716</v>
      </c>
      <c r="D455" s="143" t="s">
        <v>277</v>
      </c>
      <c r="E455" s="146" t="s">
        <v>277</v>
      </c>
      <c r="F455" s="137">
        <v>0.9998999999999999</v>
      </c>
      <c r="G455" s="138">
        <v>0.92960427272727275</v>
      </c>
      <c r="H455" s="143" t="s">
        <v>277</v>
      </c>
      <c r="I455" s="146" t="s">
        <v>277</v>
      </c>
      <c r="J455" s="137">
        <v>0.98762299786030883</v>
      </c>
      <c r="K455" s="146">
        <v>0.99613820022345523</v>
      </c>
      <c r="L455" s="137" t="s">
        <v>277</v>
      </c>
      <c r="M455" s="146" t="s">
        <v>277</v>
      </c>
      <c r="N455" s="137" t="s">
        <v>277</v>
      </c>
      <c r="O455" s="138">
        <v>0.4</v>
      </c>
      <c r="P455" s="137" t="s">
        <v>277</v>
      </c>
      <c r="Q455" s="138" t="s">
        <v>277</v>
      </c>
    </row>
    <row r="456" spans="1:17" ht="20.149999999999999" customHeight="1" x14ac:dyDescent="0.35">
      <c r="A456" s="148"/>
      <c r="C456" s="136" t="s">
        <v>717</v>
      </c>
      <c r="D456" s="143" t="s">
        <v>277</v>
      </c>
      <c r="E456" s="146" t="s">
        <v>277</v>
      </c>
      <c r="F456" s="137">
        <v>0</v>
      </c>
      <c r="G456" s="138">
        <v>0.95737236363636358</v>
      </c>
      <c r="H456" s="143" t="s">
        <v>277</v>
      </c>
      <c r="I456" s="146" t="s">
        <v>277</v>
      </c>
      <c r="J456" s="137" t="s">
        <v>277</v>
      </c>
      <c r="K456" s="146" t="s">
        <v>277</v>
      </c>
      <c r="L456" s="137" t="s">
        <v>277</v>
      </c>
      <c r="M456" s="146" t="s">
        <v>277</v>
      </c>
      <c r="N456" s="137">
        <v>0.8</v>
      </c>
      <c r="O456" s="138">
        <v>0.68965517241379315</v>
      </c>
      <c r="P456" s="137">
        <v>0.85801217038833333</v>
      </c>
      <c r="Q456" s="138">
        <v>0.96671780164181831</v>
      </c>
    </row>
    <row r="457" spans="1:17" ht="20.149999999999999" customHeight="1" x14ac:dyDescent="0.35">
      <c r="A457" s="148"/>
      <c r="C457" s="136" t="s">
        <v>718</v>
      </c>
      <c r="D457" s="143" t="s">
        <v>277</v>
      </c>
      <c r="E457" s="146" t="s">
        <v>277</v>
      </c>
      <c r="F457" s="137">
        <v>0.99975166028815854</v>
      </c>
      <c r="G457" s="138">
        <v>0.99972317351598172</v>
      </c>
      <c r="H457" s="143" t="s">
        <v>277</v>
      </c>
      <c r="I457" s="146" t="s">
        <v>277</v>
      </c>
      <c r="J457" s="137" t="s">
        <v>277</v>
      </c>
      <c r="K457" s="146" t="s">
        <v>277</v>
      </c>
      <c r="L457" s="137" t="s">
        <v>277</v>
      </c>
      <c r="M457" s="146" t="s">
        <v>277</v>
      </c>
      <c r="N457" s="137" t="s">
        <v>277</v>
      </c>
      <c r="O457" s="138" t="s">
        <v>277</v>
      </c>
      <c r="P457" s="137">
        <v>0.95403539059099995</v>
      </c>
      <c r="Q457" s="138">
        <v>0.89774841831000007</v>
      </c>
    </row>
    <row r="458" spans="1:17" ht="20.149999999999999" customHeight="1" x14ac:dyDescent="0.35">
      <c r="A458" s="148"/>
      <c r="C458" s="136" t="s">
        <v>719</v>
      </c>
      <c r="D458" s="143" t="s">
        <v>277</v>
      </c>
      <c r="E458" s="146" t="s">
        <v>277</v>
      </c>
      <c r="F458" s="137">
        <v>1</v>
      </c>
      <c r="G458" s="138">
        <v>0.99417381818181816</v>
      </c>
      <c r="H458" s="143" t="s">
        <v>277</v>
      </c>
      <c r="I458" s="146" t="s">
        <v>277</v>
      </c>
      <c r="J458" s="137" t="s">
        <v>277</v>
      </c>
      <c r="K458" s="146" t="s">
        <v>277</v>
      </c>
      <c r="L458" s="137" t="s">
        <v>277</v>
      </c>
      <c r="M458" s="146" t="s">
        <v>277</v>
      </c>
      <c r="N458" s="137">
        <v>0.87702265372168287</v>
      </c>
      <c r="O458" s="138">
        <v>0.92307692307692313</v>
      </c>
      <c r="P458" s="137">
        <v>0.8957401486258334</v>
      </c>
      <c r="Q458" s="138">
        <v>0.93903156473166671</v>
      </c>
    </row>
    <row r="459" spans="1:17" ht="20.149999999999999" customHeight="1" x14ac:dyDescent="0.35">
      <c r="A459" s="148"/>
      <c r="C459" s="136" t="s">
        <v>720</v>
      </c>
      <c r="D459" s="143" t="s">
        <v>277</v>
      </c>
      <c r="E459" s="146" t="s">
        <v>277</v>
      </c>
      <c r="F459" s="137">
        <v>0</v>
      </c>
      <c r="G459" s="138">
        <v>1</v>
      </c>
      <c r="H459" s="143" t="s">
        <v>277</v>
      </c>
      <c r="I459" s="146" t="s">
        <v>277</v>
      </c>
      <c r="J459" s="137" t="s">
        <v>277</v>
      </c>
      <c r="K459" s="146" t="s">
        <v>277</v>
      </c>
      <c r="L459" s="137" t="s">
        <v>277</v>
      </c>
      <c r="M459" s="146" t="s">
        <v>277</v>
      </c>
      <c r="N459" s="137" t="s">
        <v>277</v>
      </c>
      <c r="O459" s="138" t="s">
        <v>277</v>
      </c>
      <c r="P459" s="137" t="s">
        <v>277</v>
      </c>
      <c r="Q459" s="138" t="s">
        <v>277</v>
      </c>
    </row>
    <row r="460" spans="1:17" ht="20.149999999999999" customHeight="1" x14ac:dyDescent="0.35">
      <c r="A460" s="148"/>
      <c r="C460" s="136" t="s">
        <v>721</v>
      </c>
      <c r="D460" s="143" t="s">
        <v>277</v>
      </c>
      <c r="E460" s="146" t="s">
        <v>277</v>
      </c>
      <c r="F460" s="137" t="s">
        <v>277</v>
      </c>
      <c r="G460" s="138" t="s">
        <v>277</v>
      </c>
      <c r="H460" s="143" t="s">
        <v>277</v>
      </c>
      <c r="I460" s="146" t="s">
        <v>277</v>
      </c>
      <c r="J460" s="137">
        <v>0.97593286673799307</v>
      </c>
      <c r="K460" s="146">
        <v>0.97906876340604787</v>
      </c>
      <c r="L460" s="137" t="s">
        <v>277</v>
      </c>
      <c r="M460" s="146" t="s">
        <v>277</v>
      </c>
      <c r="N460" s="137" t="s">
        <v>277</v>
      </c>
      <c r="O460" s="138" t="s">
        <v>277</v>
      </c>
      <c r="P460" s="137">
        <v>0.93405456099333339</v>
      </c>
      <c r="Q460" s="138">
        <v>0.91252140118916669</v>
      </c>
    </row>
    <row r="461" spans="1:17" ht="20.149999999999999" customHeight="1" x14ac:dyDescent="0.35">
      <c r="A461" s="148"/>
      <c r="C461" s="136" t="s">
        <v>722</v>
      </c>
      <c r="D461" s="143" t="s">
        <v>277</v>
      </c>
      <c r="E461" s="146" t="s">
        <v>277</v>
      </c>
      <c r="F461" s="137">
        <v>1</v>
      </c>
      <c r="G461" s="138">
        <v>1</v>
      </c>
      <c r="H461" s="143" t="s">
        <v>277</v>
      </c>
      <c r="I461" s="146" t="s">
        <v>277</v>
      </c>
      <c r="J461" s="137" t="s">
        <v>277</v>
      </c>
      <c r="K461" s="146" t="s">
        <v>277</v>
      </c>
      <c r="L461" s="137" t="s">
        <v>277</v>
      </c>
      <c r="M461" s="146" t="s">
        <v>277</v>
      </c>
      <c r="N461" s="137" t="s">
        <v>277</v>
      </c>
      <c r="O461" s="138" t="s">
        <v>277</v>
      </c>
      <c r="P461" s="137">
        <v>0.97096481500200005</v>
      </c>
      <c r="Q461" s="138">
        <v>0.99939659073800002</v>
      </c>
    </row>
    <row r="462" spans="1:17" ht="20.149999999999999" customHeight="1" x14ac:dyDescent="0.35">
      <c r="A462" s="148"/>
      <c r="C462" s="136" t="s">
        <v>723</v>
      </c>
      <c r="D462" s="143" t="s">
        <v>277</v>
      </c>
      <c r="E462" s="146" t="s">
        <v>277</v>
      </c>
      <c r="F462" s="137">
        <v>0.96118321968437004</v>
      </c>
      <c r="G462" s="138">
        <v>0.98885342465753423</v>
      </c>
      <c r="H462" s="143" t="s">
        <v>277</v>
      </c>
      <c r="I462" s="146" t="s">
        <v>277</v>
      </c>
      <c r="J462" s="137">
        <v>0.99498305722891567</v>
      </c>
      <c r="K462" s="146">
        <v>0.96743143459915615</v>
      </c>
      <c r="L462" s="137" t="s">
        <v>277</v>
      </c>
      <c r="M462" s="146" t="s">
        <v>277</v>
      </c>
      <c r="N462" s="137">
        <v>1</v>
      </c>
      <c r="O462" s="138">
        <v>1</v>
      </c>
      <c r="P462" s="137">
        <v>0.96500836407799995</v>
      </c>
      <c r="Q462" s="138">
        <v>0.92586064823300007</v>
      </c>
    </row>
    <row r="463" spans="1:17" ht="20.149999999999999" customHeight="1" x14ac:dyDescent="0.35">
      <c r="A463" s="148"/>
      <c r="C463" s="136" t="s">
        <v>724</v>
      </c>
      <c r="D463" s="143" t="s">
        <v>277</v>
      </c>
      <c r="E463" s="146" t="s">
        <v>277</v>
      </c>
      <c r="F463" s="137" t="s">
        <v>277</v>
      </c>
      <c r="G463" s="138" t="s">
        <v>277</v>
      </c>
      <c r="H463" s="143" t="s">
        <v>277</v>
      </c>
      <c r="I463" s="146" t="s">
        <v>277</v>
      </c>
      <c r="J463" s="137">
        <v>0.961051541005291</v>
      </c>
      <c r="K463" s="146">
        <v>0.95167238513691432</v>
      </c>
      <c r="L463" s="137" t="s">
        <v>277</v>
      </c>
      <c r="M463" s="146" t="s">
        <v>277</v>
      </c>
      <c r="N463" s="137" t="s">
        <v>277</v>
      </c>
      <c r="O463" s="138">
        <v>0.5</v>
      </c>
      <c r="P463" s="137">
        <v>0.94276636339833331</v>
      </c>
      <c r="Q463" s="138">
        <v>0.94465791447833325</v>
      </c>
    </row>
    <row r="464" spans="1:17" ht="20.149999999999999" customHeight="1" x14ac:dyDescent="0.35">
      <c r="A464" s="148"/>
      <c r="C464" s="136" t="s">
        <v>725</v>
      </c>
      <c r="D464" s="143">
        <v>0.97078437599237899</v>
      </c>
      <c r="E464" s="146">
        <v>0.96508700886505405</v>
      </c>
      <c r="F464" s="137">
        <v>0.99390000000000001</v>
      </c>
      <c r="G464" s="138">
        <v>0.86555136363636365</v>
      </c>
      <c r="H464" s="143" t="s">
        <v>277</v>
      </c>
      <c r="I464" s="146" t="s">
        <v>277</v>
      </c>
      <c r="J464" s="137" t="s">
        <v>277</v>
      </c>
      <c r="K464" s="146" t="s">
        <v>277</v>
      </c>
      <c r="L464" s="137" t="s">
        <v>277</v>
      </c>
      <c r="M464" s="146" t="s">
        <v>277</v>
      </c>
      <c r="N464" s="137">
        <v>0.9921875</v>
      </c>
      <c r="O464" s="138">
        <v>0.9919028340080972</v>
      </c>
      <c r="P464" s="137">
        <v>0.97408449706833322</v>
      </c>
      <c r="Q464" s="138">
        <v>0.97521193632250003</v>
      </c>
    </row>
    <row r="465" spans="1:17" ht="20.149999999999999" customHeight="1" x14ac:dyDescent="0.35">
      <c r="A465" s="148"/>
      <c r="C465" s="136" t="s">
        <v>726</v>
      </c>
      <c r="D465" s="143" t="s">
        <v>277</v>
      </c>
      <c r="E465" s="146" t="s">
        <v>277</v>
      </c>
      <c r="F465" s="137">
        <v>0.96432342728758169</v>
      </c>
      <c r="G465" s="138">
        <v>0.96468799642573466</v>
      </c>
      <c r="H465" s="143" t="s">
        <v>277</v>
      </c>
      <c r="I465" s="146" t="s">
        <v>277</v>
      </c>
      <c r="J465" s="137">
        <v>0.97897108843537417</v>
      </c>
      <c r="K465" s="146">
        <v>0.97293908227848103</v>
      </c>
      <c r="L465" s="137" t="s">
        <v>277</v>
      </c>
      <c r="M465" s="146" t="s">
        <v>277</v>
      </c>
      <c r="N465" s="137">
        <v>1</v>
      </c>
      <c r="O465" s="138">
        <v>0.95833333333333337</v>
      </c>
      <c r="P465" s="137">
        <v>0.97351334133700007</v>
      </c>
      <c r="Q465" s="138">
        <v>0.93607622747999997</v>
      </c>
    </row>
    <row r="466" spans="1:17" ht="20.149999999999999" customHeight="1" x14ac:dyDescent="0.35">
      <c r="A466" s="148"/>
      <c r="C466" s="136" t="s">
        <v>727</v>
      </c>
      <c r="D466" s="143" t="s">
        <v>277</v>
      </c>
      <c r="E466" s="146" t="s">
        <v>277</v>
      </c>
      <c r="F466" s="137">
        <v>0</v>
      </c>
      <c r="G466" s="138">
        <v>1</v>
      </c>
      <c r="H466" s="143" t="s">
        <v>277</v>
      </c>
      <c r="I466" s="146" t="s">
        <v>277</v>
      </c>
      <c r="J466" s="137" t="s">
        <v>277</v>
      </c>
      <c r="K466" s="146" t="s">
        <v>277</v>
      </c>
      <c r="L466" s="137" t="s">
        <v>277</v>
      </c>
      <c r="M466" s="146" t="s">
        <v>277</v>
      </c>
      <c r="N466" s="137">
        <v>0.6</v>
      </c>
      <c r="O466" s="138">
        <v>0.33333333333333331</v>
      </c>
      <c r="P466" s="137">
        <v>0.96236559140416678</v>
      </c>
      <c r="Q466" s="138">
        <v>0.9677419354900002</v>
      </c>
    </row>
    <row r="467" spans="1:17" ht="20.149999999999999" customHeight="1" x14ac:dyDescent="0.35">
      <c r="A467" s="148"/>
      <c r="C467" s="136" t="s">
        <v>728</v>
      </c>
      <c r="D467" s="143" t="s">
        <v>277</v>
      </c>
      <c r="E467" s="146" t="s">
        <v>277</v>
      </c>
      <c r="F467" s="137" t="s">
        <v>277</v>
      </c>
      <c r="G467" s="138" t="s">
        <v>277</v>
      </c>
      <c r="H467" s="143" t="s">
        <v>277</v>
      </c>
      <c r="I467" s="146" t="s">
        <v>277</v>
      </c>
      <c r="J467" s="137" t="s">
        <v>277</v>
      </c>
      <c r="K467" s="146" t="s">
        <v>277</v>
      </c>
      <c r="L467" s="137" t="s">
        <v>277</v>
      </c>
      <c r="M467" s="146" t="s">
        <v>277</v>
      </c>
      <c r="N467" s="137" t="s">
        <v>277</v>
      </c>
      <c r="O467" s="138" t="s">
        <v>277</v>
      </c>
      <c r="P467" s="137">
        <v>0.96559806940833326</v>
      </c>
      <c r="Q467" s="138">
        <v>0.90147756895749998</v>
      </c>
    </row>
    <row r="468" spans="1:17" ht="20.149999999999999" customHeight="1" x14ac:dyDescent="0.35">
      <c r="A468" s="148"/>
      <c r="C468" s="136" t="s">
        <v>729</v>
      </c>
      <c r="D468" s="143" t="s">
        <v>277</v>
      </c>
      <c r="E468" s="146" t="s">
        <v>277</v>
      </c>
      <c r="F468" s="137">
        <v>0.99186914383925251</v>
      </c>
      <c r="G468" s="138">
        <v>0.99259210760551042</v>
      </c>
      <c r="H468" s="143" t="s">
        <v>277</v>
      </c>
      <c r="I468" s="146" t="s">
        <v>277</v>
      </c>
      <c r="J468" s="137">
        <v>0.98037305471887548</v>
      </c>
      <c r="K468" s="146">
        <v>0.93649828767123289</v>
      </c>
      <c r="L468" s="137" t="s">
        <v>277</v>
      </c>
      <c r="M468" s="146" t="s">
        <v>277</v>
      </c>
      <c r="N468" s="137">
        <v>0.8854961832061069</v>
      </c>
      <c r="O468" s="138">
        <v>0.4</v>
      </c>
      <c r="P468" s="137">
        <v>0.89181796746100006</v>
      </c>
      <c r="Q468" s="138">
        <v>0.88470352334599989</v>
      </c>
    </row>
    <row r="469" spans="1:17" ht="20.149999999999999" customHeight="1" x14ac:dyDescent="0.35">
      <c r="A469" s="148"/>
      <c r="C469" s="136" t="s">
        <v>730</v>
      </c>
      <c r="D469" s="143" t="s">
        <v>277</v>
      </c>
      <c r="E469" s="146" t="s">
        <v>277</v>
      </c>
      <c r="F469" s="137">
        <v>0.99798734880900242</v>
      </c>
      <c r="G469" s="138">
        <v>0.9972912871039229</v>
      </c>
      <c r="H469" s="143">
        <v>0.97868911001355796</v>
      </c>
      <c r="I469" s="146">
        <v>0.95964808558558556</v>
      </c>
      <c r="J469" s="137">
        <v>0.86564926821983279</v>
      </c>
      <c r="K469" s="146">
        <v>0.9862697784810126</v>
      </c>
      <c r="L469" s="137" t="s">
        <v>277</v>
      </c>
      <c r="M469" s="146" t="s">
        <v>277</v>
      </c>
      <c r="N469" s="137">
        <v>0.84126984126984128</v>
      </c>
      <c r="O469" s="138">
        <v>0.8666666666666667</v>
      </c>
      <c r="P469" s="137">
        <v>0.95922364049699993</v>
      </c>
      <c r="Q469" s="138">
        <v>0.94800770256299993</v>
      </c>
    </row>
    <row r="470" spans="1:17" ht="20.149999999999999" customHeight="1" x14ac:dyDescent="0.35">
      <c r="A470" s="148"/>
      <c r="C470" s="136" t="s">
        <v>731</v>
      </c>
      <c r="D470" s="143" t="s">
        <v>277</v>
      </c>
      <c r="E470" s="146" t="s">
        <v>277</v>
      </c>
      <c r="F470" s="137">
        <v>0.98987379502790462</v>
      </c>
      <c r="G470" s="138">
        <v>0.98258387239979705</v>
      </c>
      <c r="H470" s="143">
        <v>0.9961215753424657</v>
      </c>
      <c r="I470" s="146">
        <v>0.99432738095238093</v>
      </c>
      <c r="J470" s="137" t="s">
        <v>277</v>
      </c>
      <c r="K470" s="146" t="s">
        <v>277</v>
      </c>
      <c r="L470" s="137" t="s">
        <v>277</v>
      </c>
      <c r="M470" s="146" t="s">
        <v>277</v>
      </c>
      <c r="N470" s="137" t="s">
        <v>277</v>
      </c>
      <c r="O470" s="138" t="s">
        <v>277</v>
      </c>
      <c r="P470" s="137">
        <v>0.94100697603900008</v>
      </c>
      <c r="Q470" s="138">
        <v>0.92484721686900007</v>
      </c>
    </row>
    <row r="471" spans="1:17" ht="20.149999999999999" customHeight="1" x14ac:dyDescent="0.35">
      <c r="A471" s="148"/>
      <c r="C471" s="136" t="s">
        <v>732</v>
      </c>
      <c r="D471" s="143" t="s">
        <v>277</v>
      </c>
      <c r="E471" s="146" t="s">
        <v>277</v>
      </c>
      <c r="F471" s="137" t="s">
        <v>277</v>
      </c>
      <c r="G471" s="138" t="s">
        <v>277</v>
      </c>
      <c r="H471" s="143" t="s">
        <v>277</v>
      </c>
      <c r="I471" s="146" t="s">
        <v>277</v>
      </c>
      <c r="J471" s="137" t="s">
        <v>277</v>
      </c>
      <c r="K471" s="146" t="s">
        <v>277</v>
      </c>
      <c r="L471" s="137" t="s">
        <v>277</v>
      </c>
      <c r="M471" s="146" t="s">
        <v>277</v>
      </c>
      <c r="N471" s="137" t="s">
        <v>277</v>
      </c>
      <c r="O471" s="138" t="s">
        <v>277</v>
      </c>
      <c r="P471" s="137">
        <v>0.91651803119416686</v>
      </c>
      <c r="Q471" s="138">
        <v>0.9792980289133334</v>
      </c>
    </row>
    <row r="472" spans="1:17" ht="20.149999999999999" customHeight="1" x14ac:dyDescent="0.35">
      <c r="A472" s="148"/>
      <c r="C472" s="136" t="s">
        <v>733</v>
      </c>
      <c r="D472" s="143" t="s">
        <v>277</v>
      </c>
      <c r="E472" s="146" t="s">
        <v>277</v>
      </c>
      <c r="F472" s="137" t="s">
        <v>277</v>
      </c>
      <c r="G472" s="138" t="s">
        <v>277</v>
      </c>
      <c r="H472" s="143" t="s">
        <v>277</v>
      </c>
      <c r="I472" s="146" t="s">
        <v>277</v>
      </c>
      <c r="J472" s="137" t="s">
        <v>277</v>
      </c>
      <c r="K472" s="146" t="s">
        <v>277</v>
      </c>
      <c r="L472" s="137" t="s">
        <v>277</v>
      </c>
      <c r="M472" s="146" t="s">
        <v>277</v>
      </c>
      <c r="N472" s="137">
        <v>0.66666666666666663</v>
      </c>
      <c r="O472" s="138">
        <v>0.8</v>
      </c>
      <c r="P472" s="137" t="s">
        <v>277</v>
      </c>
      <c r="Q472" s="138" t="s">
        <v>277</v>
      </c>
    </row>
    <row r="473" spans="1:17" ht="20.149999999999999" customHeight="1" x14ac:dyDescent="0.35">
      <c r="A473" s="148"/>
      <c r="C473" s="136" t="s">
        <v>734</v>
      </c>
      <c r="D473" s="143" t="s">
        <v>277</v>
      </c>
      <c r="E473" s="146" t="s">
        <v>277</v>
      </c>
      <c r="F473" s="137">
        <v>0.9337011891244007</v>
      </c>
      <c r="G473" s="138">
        <v>0.97993843876372044</v>
      </c>
      <c r="H473" s="143" t="s">
        <v>277</v>
      </c>
      <c r="I473" s="146" t="s">
        <v>277</v>
      </c>
      <c r="J473" s="137" t="s">
        <v>277</v>
      </c>
      <c r="K473" s="146" t="s">
        <v>277</v>
      </c>
      <c r="L473" s="137" t="s">
        <v>277</v>
      </c>
      <c r="M473" s="146" t="s">
        <v>277</v>
      </c>
      <c r="N473" s="137">
        <v>1</v>
      </c>
      <c r="O473" s="138" t="s">
        <v>277</v>
      </c>
      <c r="P473" s="137">
        <v>0.91325078636000001</v>
      </c>
      <c r="Q473" s="138">
        <v>0.97300505832599993</v>
      </c>
    </row>
    <row r="474" spans="1:17" ht="20.149999999999999" customHeight="1" x14ac:dyDescent="0.35">
      <c r="A474" s="148"/>
      <c r="C474" s="136" t="s">
        <v>735</v>
      </c>
      <c r="D474" s="143" t="s">
        <v>277</v>
      </c>
      <c r="E474" s="146" t="s">
        <v>277</v>
      </c>
      <c r="F474" s="137">
        <v>0.93154576756271978</v>
      </c>
      <c r="G474" s="138">
        <v>0.99989207139892067</v>
      </c>
      <c r="H474" s="143" t="s">
        <v>277</v>
      </c>
      <c r="I474" s="146" t="s">
        <v>277</v>
      </c>
      <c r="J474" s="137" t="s">
        <v>277</v>
      </c>
      <c r="K474" s="146" t="s">
        <v>277</v>
      </c>
      <c r="L474" s="137" t="s">
        <v>277</v>
      </c>
      <c r="M474" s="146" t="s">
        <v>277</v>
      </c>
      <c r="N474" s="137" t="s">
        <v>277</v>
      </c>
      <c r="O474" s="138" t="s">
        <v>277</v>
      </c>
      <c r="P474" s="137">
        <v>0.90605825936700002</v>
      </c>
      <c r="Q474" s="138">
        <v>0.91995742416199999</v>
      </c>
    </row>
    <row r="475" spans="1:17" ht="20.149999999999999" customHeight="1" x14ac:dyDescent="0.35">
      <c r="A475" s="148"/>
      <c r="C475" s="136" t="s">
        <v>736</v>
      </c>
      <c r="D475" s="143" t="s">
        <v>277</v>
      </c>
      <c r="E475" s="146" t="s">
        <v>277</v>
      </c>
      <c r="F475" s="137" t="s">
        <v>277</v>
      </c>
      <c r="G475" s="138" t="s">
        <v>277</v>
      </c>
      <c r="H475" s="143" t="s">
        <v>277</v>
      </c>
      <c r="I475" s="146" t="s">
        <v>277</v>
      </c>
      <c r="J475" s="137" t="s">
        <v>277</v>
      </c>
      <c r="K475" s="146" t="s">
        <v>277</v>
      </c>
      <c r="L475" s="137" t="s">
        <v>277</v>
      </c>
      <c r="M475" s="146" t="s">
        <v>277</v>
      </c>
      <c r="N475" s="137" t="s">
        <v>277</v>
      </c>
      <c r="O475" s="138">
        <v>1</v>
      </c>
      <c r="P475" s="137" t="s">
        <v>277</v>
      </c>
      <c r="Q475" s="138" t="s">
        <v>277</v>
      </c>
    </row>
    <row r="476" spans="1:17" ht="20.149999999999999" customHeight="1" x14ac:dyDescent="0.35">
      <c r="A476" s="148"/>
      <c r="C476" s="136" t="s">
        <v>737</v>
      </c>
      <c r="D476" s="143" t="s">
        <v>277</v>
      </c>
      <c r="E476" s="146" t="s">
        <v>277</v>
      </c>
      <c r="F476" s="137" t="s">
        <v>277</v>
      </c>
      <c r="G476" s="138" t="s">
        <v>277</v>
      </c>
      <c r="H476" s="143" t="s">
        <v>277</v>
      </c>
      <c r="I476" s="146" t="s">
        <v>277</v>
      </c>
      <c r="J476" s="137">
        <v>0.97905661948005696</v>
      </c>
      <c r="K476" s="146">
        <v>0.97993495947376996</v>
      </c>
      <c r="L476" s="137" t="s">
        <v>277</v>
      </c>
      <c r="M476" s="146" t="s">
        <v>277</v>
      </c>
      <c r="N476" s="137" t="s">
        <v>277</v>
      </c>
      <c r="O476" s="138" t="s">
        <v>277</v>
      </c>
      <c r="P476" s="137">
        <v>0.93519099470833345</v>
      </c>
      <c r="Q476" s="138">
        <v>0.86547932790083337</v>
      </c>
    </row>
    <row r="477" spans="1:17" ht="20.149999999999999" customHeight="1" x14ac:dyDescent="0.35">
      <c r="A477" s="148"/>
      <c r="C477" s="136" t="s">
        <v>738</v>
      </c>
      <c r="D477" s="143" t="s">
        <v>277</v>
      </c>
      <c r="E477" s="146" t="s">
        <v>277</v>
      </c>
      <c r="F477" s="137">
        <v>0.95682609485263592</v>
      </c>
      <c r="G477" s="138">
        <v>0.97460460772104607</v>
      </c>
      <c r="H477" s="143">
        <v>0.98921803652968032</v>
      </c>
      <c r="I477" s="146">
        <v>0.99280251141552511</v>
      </c>
      <c r="J477" s="137">
        <v>0.9977227011494253</v>
      </c>
      <c r="K477" s="146">
        <v>0.97436708860759491</v>
      </c>
      <c r="L477" s="137" t="s">
        <v>277</v>
      </c>
      <c r="M477" s="146" t="s">
        <v>277</v>
      </c>
      <c r="N477" s="137">
        <v>1</v>
      </c>
      <c r="O477" s="138">
        <v>0.91724137931034477</v>
      </c>
      <c r="P477" s="137">
        <v>0.97078846667300001</v>
      </c>
      <c r="Q477" s="138">
        <v>0.94915709748400001</v>
      </c>
    </row>
    <row r="478" spans="1:17" ht="20.149999999999999" customHeight="1" x14ac:dyDescent="0.35">
      <c r="A478" s="148"/>
      <c r="C478" s="136" t="s">
        <v>739</v>
      </c>
      <c r="D478" s="143" t="s">
        <v>277</v>
      </c>
      <c r="E478" s="146" t="s">
        <v>277</v>
      </c>
      <c r="F478" s="137" t="s">
        <v>277</v>
      </c>
      <c r="G478" s="138" t="s">
        <v>277</v>
      </c>
      <c r="H478" s="143" t="s">
        <v>277</v>
      </c>
      <c r="I478" s="146" t="s">
        <v>277</v>
      </c>
      <c r="J478" s="137" t="s">
        <v>277</v>
      </c>
      <c r="K478" s="146" t="s">
        <v>277</v>
      </c>
      <c r="L478" s="137" t="s">
        <v>277</v>
      </c>
      <c r="M478" s="146" t="s">
        <v>277</v>
      </c>
      <c r="N478" s="137" t="s">
        <v>277</v>
      </c>
      <c r="O478" s="138">
        <v>0.33333333333333331</v>
      </c>
      <c r="P478" s="137">
        <v>0.94087213599999997</v>
      </c>
      <c r="Q478" s="138">
        <v>0.87684582101999997</v>
      </c>
    </row>
    <row r="479" spans="1:17" ht="20.149999999999999" customHeight="1" x14ac:dyDescent="0.35">
      <c r="A479" s="148"/>
      <c r="C479" s="136" t="s">
        <v>740</v>
      </c>
      <c r="D479" s="143" t="s">
        <v>277</v>
      </c>
      <c r="E479" s="146" t="s">
        <v>277</v>
      </c>
      <c r="F479" s="137" t="s">
        <v>277</v>
      </c>
      <c r="G479" s="138" t="s">
        <v>277</v>
      </c>
      <c r="H479" s="143" t="s">
        <v>277</v>
      </c>
      <c r="I479" s="146" t="s">
        <v>277</v>
      </c>
      <c r="J479" s="137" t="s">
        <v>277</v>
      </c>
      <c r="K479" s="146" t="s">
        <v>277</v>
      </c>
      <c r="L479" s="137" t="s">
        <v>277</v>
      </c>
      <c r="M479" s="146" t="s">
        <v>277</v>
      </c>
      <c r="N479" s="137">
        <v>0.6</v>
      </c>
      <c r="O479" s="138">
        <v>1</v>
      </c>
      <c r="P479" s="137" t="s">
        <v>277</v>
      </c>
      <c r="Q479" s="138" t="s">
        <v>277</v>
      </c>
    </row>
    <row r="480" spans="1:17" ht="20.149999999999999" customHeight="1" x14ac:dyDescent="0.35">
      <c r="A480" s="148"/>
      <c r="C480" s="136" t="s">
        <v>741</v>
      </c>
      <c r="D480" s="143" t="s">
        <v>277</v>
      </c>
      <c r="E480" s="146" t="s">
        <v>277</v>
      </c>
      <c r="F480" s="137">
        <v>0.97004752262113247</v>
      </c>
      <c r="G480" s="138">
        <v>0.91869178082191782</v>
      </c>
      <c r="H480" s="143" t="s">
        <v>277</v>
      </c>
      <c r="I480" s="146" t="s">
        <v>277</v>
      </c>
      <c r="J480" s="137" t="s">
        <v>277</v>
      </c>
      <c r="K480" s="146" t="s">
        <v>277</v>
      </c>
      <c r="L480" s="137" t="s">
        <v>277</v>
      </c>
      <c r="M480" s="146" t="s">
        <v>277</v>
      </c>
      <c r="N480" s="137" t="s">
        <v>277</v>
      </c>
      <c r="O480" s="138" t="s">
        <v>277</v>
      </c>
      <c r="P480" s="137">
        <v>0.95960702105699991</v>
      </c>
      <c r="Q480" s="138">
        <v>0.93543336673300004</v>
      </c>
    </row>
    <row r="481" spans="1:17" ht="20.149999999999999" customHeight="1" x14ac:dyDescent="0.35">
      <c r="A481" s="148"/>
      <c r="C481" s="136" t="s">
        <v>742</v>
      </c>
      <c r="D481" s="143" t="s">
        <v>277</v>
      </c>
      <c r="E481" s="146" t="s">
        <v>277</v>
      </c>
      <c r="F481" s="137" t="s">
        <v>277</v>
      </c>
      <c r="G481" s="138" t="s">
        <v>277</v>
      </c>
      <c r="H481" s="143" t="s">
        <v>277</v>
      </c>
      <c r="I481" s="146" t="s">
        <v>277</v>
      </c>
      <c r="J481" s="137">
        <v>0.99107964366870405</v>
      </c>
      <c r="K481" s="146">
        <v>0.90374156012528239</v>
      </c>
      <c r="L481" s="137" t="s">
        <v>277</v>
      </c>
      <c r="M481" s="146" t="s">
        <v>277</v>
      </c>
      <c r="N481" s="137" t="s">
        <v>277</v>
      </c>
      <c r="O481" s="138" t="s">
        <v>277</v>
      </c>
      <c r="P481" s="137">
        <v>0.87628393850166675</v>
      </c>
      <c r="Q481" s="138">
        <v>0.84699294979083317</v>
      </c>
    </row>
    <row r="482" spans="1:17" ht="20.149999999999999" customHeight="1" x14ac:dyDescent="0.35">
      <c r="A482" s="148"/>
      <c r="C482" s="136" t="s">
        <v>743</v>
      </c>
      <c r="D482" s="143" t="s">
        <v>277</v>
      </c>
      <c r="E482" s="146" t="s">
        <v>277</v>
      </c>
      <c r="F482" s="137">
        <v>0.9914204706423968</v>
      </c>
      <c r="G482" s="138">
        <v>0.9911453623843639</v>
      </c>
      <c r="H482" s="143">
        <v>0.91466693418940614</v>
      </c>
      <c r="I482" s="146">
        <v>0.89211104740061165</v>
      </c>
      <c r="J482" s="137">
        <v>0.97575351086380502</v>
      </c>
      <c r="K482" s="146">
        <v>0.8928795855978261</v>
      </c>
      <c r="L482" s="137" t="s">
        <v>277</v>
      </c>
      <c r="M482" s="146" t="s">
        <v>277</v>
      </c>
      <c r="N482" s="137">
        <v>0.96888888888888891</v>
      </c>
      <c r="O482" s="138">
        <v>0.87804878048780488</v>
      </c>
      <c r="P482" s="137">
        <v>0.92756179294000007</v>
      </c>
      <c r="Q482" s="138">
        <v>0.91402003623599992</v>
      </c>
    </row>
    <row r="483" spans="1:17" ht="20.149999999999999" customHeight="1" x14ac:dyDescent="0.35">
      <c r="A483" s="148"/>
      <c r="C483" s="136" t="s">
        <v>744</v>
      </c>
      <c r="D483" s="143">
        <v>0.99969221298861199</v>
      </c>
      <c r="E483" s="146">
        <v>0.99948384432744897</v>
      </c>
      <c r="F483" s="137">
        <v>0</v>
      </c>
      <c r="G483" s="138">
        <v>0.99905236363636363</v>
      </c>
      <c r="H483" s="143" t="s">
        <v>277</v>
      </c>
      <c r="I483" s="146" t="s">
        <v>277</v>
      </c>
      <c r="J483" s="137" t="s">
        <v>277</v>
      </c>
      <c r="K483" s="146" t="s">
        <v>277</v>
      </c>
      <c r="L483" s="137" t="s">
        <v>277</v>
      </c>
      <c r="M483" s="146" t="s">
        <v>277</v>
      </c>
      <c r="N483" s="137">
        <v>0.8666666666666667</v>
      </c>
      <c r="O483" s="138">
        <v>0.89189189189189189</v>
      </c>
      <c r="P483" s="137">
        <v>0.9245583440809092</v>
      </c>
      <c r="Q483" s="138">
        <v>0.91254829360166678</v>
      </c>
    </row>
    <row r="484" spans="1:17" ht="20.149999999999999" customHeight="1" x14ac:dyDescent="0.35">
      <c r="A484" s="148"/>
      <c r="C484" s="136" t="s">
        <v>745</v>
      </c>
      <c r="D484" s="143">
        <v>0.94218783580485699</v>
      </c>
      <c r="E484" s="146">
        <v>0.93320950390836599</v>
      </c>
      <c r="F484" s="137">
        <v>0.98849999999999993</v>
      </c>
      <c r="G484" s="138">
        <v>0.87389072727272721</v>
      </c>
      <c r="H484" s="143" t="s">
        <v>277</v>
      </c>
      <c r="I484" s="146" t="s">
        <v>277</v>
      </c>
      <c r="J484" s="137">
        <v>0.99808172123015881</v>
      </c>
      <c r="K484" s="146">
        <v>0.99952057758892054</v>
      </c>
      <c r="L484" s="137" t="s">
        <v>277</v>
      </c>
      <c r="M484" s="146" t="s">
        <v>277</v>
      </c>
      <c r="N484" s="137">
        <v>0.9869565217391304</v>
      </c>
      <c r="O484" s="138">
        <v>0.98680956306677658</v>
      </c>
      <c r="P484" s="137">
        <v>0.96976468236083335</v>
      </c>
      <c r="Q484" s="138">
        <v>0.95756793524249995</v>
      </c>
    </row>
    <row r="485" spans="1:17" ht="20.149999999999999" customHeight="1" x14ac:dyDescent="0.35">
      <c r="A485" s="148"/>
      <c r="C485" s="136" t="s">
        <v>746</v>
      </c>
      <c r="D485" s="143" t="s">
        <v>277</v>
      </c>
      <c r="E485" s="146" t="s">
        <v>277</v>
      </c>
      <c r="F485" s="137" t="s">
        <v>277</v>
      </c>
      <c r="G485" s="138" t="s">
        <v>277</v>
      </c>
      <c r="H485" s="143" t="s">
        <v>277</v>
      </c>
      <c r="I485" s="146" t="s">
        <v>277</v>
      </c>
      <c r="J485" s="137" t="s">
        <v>277</v>
      </c>
      <c r="K485" s="146" t="s">
        <v>277</v>
      </c>
      <c r="L485" s="137" t="s">
        <v>277</v>
      </c>
      <c r="M485" s="146" t="s">
        <v>277</v>
      </c>
      <c r="N485" s="137" t="s">
        <v>277</v>
      </c>
      <c r="O485" s="138" t="s">
        <v>277</v>
      </c>
      <c r="P485" s="137">
        <v>0.89570393375333357</v>
      </c>
      <c r="Q485" s="138">
        <v>0.93746589352300003</v>
      </c>
    </row>
    <row r="486" spans="1:17" ht="20.149999999999999" customHeight="1" x14ac:dyDescent="0.35">
      <c r="A486" s="148"/>
      <c r="C486" s="136" t="s">
        <v>747</v>
      </c>
      <c r="D486" s="143" t="s">
        <v>277</v>
      </c>
      <c r="E486" s="146" t="s">
        <v>277</v>
      </c>
      <c r="F486" s="137" t="s">
        <v>277</v>
      </c>
      <c r="G486" s="138" t="s">
        <v>277</v>
      </c>
      <c r="H486" s="143" t="s">
        <v>277</v>
      </c>
      <c r="I486" s="146" t="s">
        <v>277</v>
      </c>
      <c r="J486" s="137">
        <v>0.98942386206896538</v>
      </c>
      <c r="K486" s="146">
        <v>0.99720242864774111</v>
      </c>
      <c r="L486" s="137" t="s">
        <v>277</v>
      </c>
      <c r="M486" s="146" t="s">
        <v>277</v>
      </c>
      <c r="N486" s="137" t="s">
        <v>277</v>
      </c>
      <c r="O486" s="138" t="s">
        <v>277</v>
      </c>
      <c r="P486" s="137">
        <v>0.89412304044333335</v>
      </c>
      <c r="Q486" s="138">
        <v>0.84277468250916665</v>
      </c>
    </row>
    <row r="487" spans="1:17" ht="20.149999999999999" customHeight="1" x14ac:dyDescent="0.35">
      <c r="A487" s="148"/>
      <c r="C487" s="136" t="s">
        <v>748</v>
      </c>
      <c r="D487" s="143" t="s">
        <v>277</v>
      </c>
      <c r="E487" s="146" t="s">
        <v>277</v>
      </c>
      <c r="F487" s="137" t="s">
        <v>277</v>
      </c>
      <c r="G487" s="138" t="s">
        <v>277</v>
      </c>
      <c r="H487" s="143" t="s">
        <v>277</v>
      </c>
      <c r="I487" s="146" t="s">
        <v>277</v>
      </c>
      <c r="J487" s="137" t="s">
        <v>277</v>
      </c>
      <c r="K487" s="146" t="s">
        <v>277</v>
      </c>
      <c r="L487" s="137" t="s">
        <v>277</v>
      </c>
      <c r="M487" s="146" t="s">
        <v>277</v>
      </c>
      <c r="N487" s="137">
        <v>0.98785425101214575</v>
      </c>
      <c r="O487" s="138">
        <v>0.94444444444444442</v>
      </c>
      <c r="P487" s="137">
        <v>0.97058823529500005</v>
      </c>
      <c r="Q487" s="138">
        <v>0.95696635152000009</v>
      </c>
    </row>
    <row r="488" spans="1:17" ht="20.149999999999999" customHeight="1" x14ac:dyDescent="0.35">
      <c r="A488" s="148"/>
      <c r="C488" s="136" t="s">
        <v>749</v>
      </c>
      <c r="D488" s="143" t="s">
        <v>277</v>
      </c>
      <c r="E488" s="146" t="s">
        <v>277</v>
      </c>
      <c r="F488" s="137" t="s">
        <v>277</v>
      </c>
      <c r="G488" s="138" t="s">
        <v>277</v>
      </c>
      <c r="H488" s="143" t="s">
        <v>277</v>
      </c>
      <c r="I488" s="146" t="s">
        <v>277</v>
      </c>
      <c r="J488" s="137">
        <v>0.99130683593749991</v>
      </c>
      <c r="K488" s="146">
        <v>0.99325442492478333</v>
      </c>
      <c r="L488" s="137" t="s">
        <v>277</v>
      </c>
      <c r="M488" s="146" t="s">
        <v>277</v>
      </c>
      <c r="N488" s="137" t="s">
        <v>277</v>
      </c>
      <c r="O488" s="138">
        <v>0.9</v>
      </c>
      <c r="P488" s="137">
        <v>0.91066326530666675</v>
      </c>
      <c r="Q488" s="138">
        <v>0.9</v>
      </c>
    </row>
    <row r="489" spans="1:17" ht="20.149999999999999" customHeight="1" x14ac:dyDescent="0.35">
      <c r="A489" s="148"/>
      <c r="C489" s="136" t="s">
        <v>750</v>
      </c>
      <c r="D489" s="143" t="s">
        <v>277</v>
      </c>
      <c r="E489" s="146" t="s">
        <v>277</v>
      </c>
      <c r="F489" s="137">
        <v>0</v>
      </c>
      <c r="G489" s="138">
        <v>1</v>
      </c>
      <c r="H489" s="143" t="s">
        <v>277</v>
      </c>
      <c r="I489" s="146" t="s">
        <v>277</v>
      </c>
      <c r="J489" s="137" t="s">
        <v>277</v>
      </c>
      <c r="K489" s="146" t="s">
        <v>277</v>
      </c>
      <c r="L489" s="137" t="s">
        <v>277</v>
      </c>
      <c r="M489" s="146" t="s">
        <v>277</v>
      </c>
      <c r="N489" s="137" t="s">
        <v>277</v>
      </c>
      <c r="O489" s="138" t="s">
        <v>277</v>
      </c>
      <c r="P489" s="137" t="s">
        <v>277</v>
      </c>
      <c r="Q489" s="138" t="s">
        <v>277</v>
      </c>
    </row>
    <row r="490" spans="1:17" ht="20.149999999999999" customHeight="1" x14ac:dyDescent="0.35">
      <c r="A490" s="148"/>
      <c r="C490" s="136" t="s">
        <v>751</v>
      </c>
      <c r="D490" s="143" t="s">
        <v>277</v>
      </c>
      <c r="E490" s="146" t="s">
        <v>277</v>
      </c>
      <c r="F490" s="137">
        <v>0.9998999999999999</v>
      </c>
      <c r="G490" s="138">
        <v>0.95500163636363633</v>
      </c>
      <c r="H490" s="143" t="s">
        <v>277</v>
      </c>
      <c r="I490" s="146" t="s">
        <v>277</v>
      </c>
      <c r="J490" s="137">
        <v>0.9927349221380467</v>
      </c>
      <c r="K490" s="146">
        <v>0.98257258838075978</v>
      </c>
      <c r="L490" s="137" t="s">
        <v>277</v>
      </c>
      <c r="M490" s="146" t="s">
        <v>277</v>
      </c>
      <c r="N490" s="137">
        <v>0.77464788732394363</v>
      </c>
      <c r="O490" s="138">
        <v>0.88372093023255816</v>
      </c>
      <c r="P490" s="137">
        <v>0.90137762802249999</v>
      </c>
      <c r="Q490" s="138">
        <v>0.93840295123399986</v>
      </c>
    </row>
    <row r="491" spans="1:17" ht="20.149999999999999" customHeight="1" x14ac:dyDescent="0.35">
      <c r="A491" s="148"/>
      <c r="C491" s="136" t="s">
        <v>752</v>
      </c>
      <c r="D491" s="143" t="s">
        <v>277</v>
      </c>
      <c r="E491" s="146" t="s">
        <v>277</v>
      </c>
      <c r="F491" s="137">
        <v>0</v>
      </c>
      <c r="G491" s="138">
        <v>1</v>
      </c>
      <c r="H491" s="143" t="s">
        <v>277</v>
      </c>
      <c r="I491" s="146" t="s">
        <v>277</v>
      </c>
      <c r="J491" s="137" t="s">
        <v>277</v>
      </c>
      <c r="K491" s="146" t="s">
        <v>277</v>
      </c>
      <c r="L491" s="137" t="s">
        <v>277</v>
      </c>
      <c r="M491" s="146" t="s">
        <v>277</v>
      </c>
      <c r="N491" s="137" t="s">
        <v>277</v>
      </c>
      <c r="O491" s="138" t="s">
        <v>277</v>
      </c>
      <c r="P491" s="137" t="s">
        <v>277</v>
      </c>
      <c r="Q491" s="138" t="s">
        <v>277</v>
      </c>
    </row>
    <row r="492" spans="1:17" ht="20.149999999999999" customHeight="1" x14ac:dyDescent="0.35">
      <c r="A492" s="148"/>
      <c r="C492" s="136" t="s">
        <v>753</v>
      </c>
      <c r="D492" s="143" t="s">
        <v>277</v>
      </c>
      <c r="E492" s="146" t="s">
        <v>277</v>
      </c>
      <c r="F492" s="137">
        <v>0</v>
      </c>
      <c r="G492" s="138">
        <v>0.99995272727272733</v>
      </c>
      <c r="H492" s="143" t="s">
        <v>277</v>
      </c>
      <c r="I492" s="146" t="s">
        <v>277</v>
      </c>
      <c r="J492" s="137" t="s">
        <v>277</v>
      </c>
      <c r="K492" s="146" t="s">
        <v>277</v>
      </c>
      <c r="L492" s="137" t="s">
        <v>277</v>
      </c>
      <c r="M492" s="146" t="s">
        <v>277</v>
      </c>
      <c r="N492" s="137">
        <v>0.6</v>
      </c>
      <c r="O492" s="138">
        <v>0.80769230769230771</v>
      </c>
      <c r="P492" s="137">
        <v>0.87472134951333336</v>
      </c>
      <c r="Q492" s="138">
        <v>0.93955479219111115</v>
      </c>
    </row>
    <row r="493" spans="1:17" ht="20.149999999999999" customHeight="1" x14ac:dyDescent="0.35">
      <c r="A493" s="148"/>
      <c r="C493" s="136" t="s">
        <v>754</v>
      </c>
      <c r="D493" s="143" t="s">
        <v>277</v>
      </c>
      <c r="E493" s="146" t="s">
        <v>277</v>
      </c>
      <c r="F493" s="137">
        <v>0.93805697228482188</v>
      </c>
      <c r="G493" s="138">
        <v>0.98032496971118144</v>
      </c>
      <c r="H493" s="143" t="s">
        <v>277</v>
      </c>
      <c r="I493" s="146" t="s">
        <v>277</v>
      </c>
      <c r="J493" s="137" t="s">
        <v>277</v>
      </c>
      <c r="K493" s="146">
        <v>0.92711994949494947</v>
      </c>
      <c r="L493" s="137" t="s">
        <v>277</v>
      </c>
      <c r="M493" s="146" t="s">
        <v>277</v>
      </c>
      <c r="N493" s="137">
        <v>1</v>
      </c>
      <c r="O493" s="138">
        <v>1</v>
      </c>
      <c r="P493" s="137">
        <v>0.96201932655899991</v>
      </c>
      <c r="Q493" s="138">
        <v>0.97571139147300001</v>
      </c>
    </row>
    <row r="494" spans="1:17" ht="20.149999999999999" customHeight="1" x14ac:dyDescent="0.35">
      <c r="A494" s="148"/>
      <c r="C494" s="136" t="s">
        <v>755</v>
      </c>
      <c r="D494" s="143" t="s">
        <v>277</v>
      </c>
      <c r="E494" s="146" t="s">
        <v>277</v>
      </c>
      <c r="F494" s="137" t="s">
        <v>277</v>
      </c>
      <c r="G494" s="138" t="s">
        <v>277</v>
      </c>
      <c r="H494" s="143" t="s">
        <v>277</v>
      </c>
      <c r="I494" s="146" t="s">
        <v>277</v>
      </c>
      <c r="J494" s="137" t="s">
        <v>277</v>
      </c>
      <c r="K494" s="146" t="s">
        <v>277</v>
      </c>
      <c r="L494" s="137" t="s">
        <v>277</v>
      </c>
      <c r="M494" s="146" t="s">
        <v>277</v>
      </c>
      <c r="N494" s="137" t="s">
        <v>277</v>
      </c>
      <c r="O494" s="138" t="s">
        <v>277</v>
      </c>
      <c r="P494" s="137">
        <v>0.88960629761833332</v>
      </c>
      <c r="Q494" s="138">
        <v>0.93852581347500008</v>
      </c>
    </row>
    <row r="495" spans="1:17" ht="20.149999999999999" customHeight="1" x14ac:dyDescent="0.35">
      <c r="A495" s="148"/>
      <c r="C495" s="136" t="s">
        <v>756</v>
      </c>
      <c r="D495" s="143" t="s">
        <v>277</v>
      </c>
      <c r="E495" s="146" t="s">
        <v>277</v>
      </c>
      <c r="F495" s="137">
        <v>0.99372120174346201</v>
      </c>
      <c r="G495" s="138">
        <v>0.98473402058814852</v>
      </c>
      <c r="H495" s="143">
        <v>0.99869398288016109</v>
      </c>
      <c r="I495" s="146">
        <v>0.99965468036529681</v>
      </c>
      <c r="J495" s="137">
        <v>0.99332762557077625</v>
      </c>
      <c r="K495" s="146">
        <v>0.98047534282700421</v>
      </c>
      <c r="L495" s="137" t="s">
        <v>277</v>
      </c>
      <c r="M495" s="146" t="s">
        <v>277</v>
      </c>
      <c r="N495" s="137">
        <v>0.8571428571428571</v>
      </c>
      <c r="O495" s="138">
        <v>0.6</v>
      </c>
      <c r="P495" s="137">
        <v>0.91464129503500002</v>
      </c>
      <c r="Q495" s="138">
        <v>0.92811451576799997</v>
      </c>
    </row>
    <row r="496" spans="1:17" ht="20.149999999999999" customHeight="1" x14ac:dyDescent="0.35">
      <c r="A496" s="148"/>
      <c r="C496" s="136" t="s">
        <v>757</v>
      </c>
      <c r="D496" s="143">
        <v>0.82809808906749804</v>
      </c>
      <c r="E496" s="146">
        <v>0.95515613652868603</v>
      </c>
      <c r="F496" s="137">
        <v>0.99890000000000001</v>
      </c>
      <c r="G496" s="138">
        <v>0.98529800000000012</v>
      </c>
      <c r="H496" s="143" t="s">
        <v>277</v>
      </c>
      <c r="I496" s="146" t="s">
        <v>277</v>
      </c>
      <c r="J496" s="137" t="s">
        <v>277</v>
      </c>
      <c r="K496" s="146" t="s">
        <v>277</v>
      </c>
      <c r="L496" s="137" t="s">
        <v>277</v>
      </c>
      <c r="M496" s="146" t="s">
        <v>277</v>
      </c>
      <c r="N496" s="137">
        <v>0.98423127463863336</v>
      </c>
      <c r="O496" s="138">
        <v>0.98501872659176026</v>
      </c>
      <c r="P496" s="137" t="s">
        <v>277</v>
      </c>
      <c r="Q496" s="138">
        <v>0.88474223570142874</v>
      </c>
    </row>
    <row r="497" spans="1:17" ht="20.149999999999999" customHeight="1" x14ac:dyDescent="0.35">
      <c r="A497" s="148"/>
      <c r="C497" s="136" t="s">
        <v>758</v>
      </c>
      <c r="D497" s="143" t="s">
        <v>277</v>
      </c>
      <c r="E497" s="146" t="s">
        <v>277</v>
      </c>
      <c r="F497" s="137" t="s">
        <v>277</v>
      </c>
      <c r="G497" s="138" t="s">
        <v>277</v>
      </c>
      <c r="H497" s="143" t="s">
        <v>277</v>
      </c>
      <c r="I497" s="146" t="s">
        <v>277</v>
      </c>
      <c r="J497" s="137" t="s">
        <v>277</v>
      </c>
      <c r="K497" s="146" t="s">
        <v>277</v>
      </c>
      <c r="L497" s="137" t="s">
        <v>277</v>
      </c>
      <c r="M497" s="146" t="s">
        <v>277</v>
      </c>
      <c r="N497" s="137">
        <v>1</v>
      </c>
      <c r="O497" s="138">
        <v>0.25</v>
      </c>
      <c r="P497" s="137" t="s">
        <v>277</v>
      </c>
      <c r="Q497" s="138" t="s">
        <v>277</v>
      </c>
    </row>
    <row r="498" spans="1:17" ht="20.149999999999999" customHeight="1" x14ac:dyDescent="0.35">
      <c r="A498" s="148"/>
      <c r="C498" s="136" t="s">
        <v>759</v>
      </c>
      <c r="D498" s="143" t="s">
        <v>277</v>
      </c>
      <c r="E498" s="146" t="s">
        <v>277</v>
      </c>
      <c r="F498" s="137">
        <v>0</v>
      </c>
      <c r="G498" s="138">
        <v>0.99988418181818173</v>
      </c>
      <c r="H498" s="143" t="s">
        <v>277</v>
      </c>
      <c r="I498" s="146" t="s">
        <v>277</v>
      </c>
      <c r="J498" s="137" t="s">
        <v>277</v>
      </c>
      <c r="K498" s="146" t="s">
        <v>277</v>
      </c>
      <c r="L498" s="137" t="s">
        <v>277</v>
      </c>
      <c r="M498" s="146" t="s">
        <v>277</v>
      </c>
      <c r="N498" s="137" t="s">
        <v>277</v>
      </c>
      <c r="O498" s="138" t="s">
        <v>277</v>
      </c>
      <c r="P498" s="137" t="s">
        <v>277</v>
      </c>
      <c r="Q498" s="138" t="s">
        <v>277</v>
      </c>
    </row>
    <row r="499" spans="1:17" ht="20.149999999999999" customHeight="1" x14ac:dyDescent="0.35">
      <c r="A499" s="148"/>
      <c r="C499" s="136" t="s">
        <v>760</v>
      </c>
      <c r="D499" s="143">
        <v>0.94725927974009805</v>
      </c>
      <c r="E499" s="146">
        <v>0.94350820633059795</v>
      </c>
      <c r="F499" s="137">
        <v>0</v>
      </c>
      <c r="G499" s="138">
        <v>0.99947918181818174</v>
      </c>
      <c r="H499" s="143" t="s">
        <v>277</v>
      </c>
      <c r="I499" s="146" t="s">
        <v>277</v>
      </c>
      <c r="J499" s="137">
        <v>0.98924390838206622</v>
      </c>
      <c r="K499" s="146">
        <v>0.98790681177003259</v>
      </c>
      <c r="L499" s="137" t="s">
        <v>277</v>
      </c>
      <c r="M499" s="146" t="s">
        <v>277</v>
      </c>
      <c r="N499" s="137">
        <v>0.97499999999999998</v>
      </c>
      <c r="O499" s="138">
        <v>0.98264984227129337</v>
      </c>
      <c r="P499" s="137" t="s">
        <v>277</v>
      </c>
      <c r="Q499" s="138">
        <v>0.9825609645458333</v>
      </c>
    </row>
    <row r="500" spans="1:17" ht="20.149999999999999" customHeight="1" x14ac:dyDescent="0.35">
      <c r="A500" s="148"/>
      <c r="C500" s="136" t="s">
        <v>761</v>
      </c>
      <c r="D500" s="143" t="s">
        <v>277</v>
      </c>
      <c r="E500" s="146" t="s">
        <v>277</v>
      </c>
      <c r="F500" s="137" t="s">
        <v>277</v>
      </c>
      <c r="G500" s="138" t="s">
        <v>277</v>
      </c>
      <c r="H500" s="143" t="s">
        <v>277</v>
      </c>
      <c r="I500" s="146" t="s">
        <v>277</v>
      </c>
      <c r="J500" s="137" t="s">
        <v>277</v>
      </c>
      <c r="K500" s="146" t="s">
        <v>277</v>
      </c>
      <c r="L500" s="137" t="s">
        <v>277</v>
      </c>
      <c r="M500" s="146" t="s">
        <v>277</v>
      </c>
      <c r="N500" s="137" t="s">
        <v>277</v>
      </c>
      <c r="O500" s="138" t="s">
        <v>277</v>
      </c>
      <c r="P500" s="137" t="s">
        <v>277</v>
      </c>
      <c r="Q500" s="138">
        <v>0.91607877719499997</v>
      </c>
    </row>
    <row r="501" spans="1:17" ht="20.149999999999999" customHeight="1" x14ac:dyDescent="0.35">
      <c r="A501" s="148"/>
      <c r="C501" s="136" t="s">
        <v>762</v>
      </c>
      <c r="D501" s="143" t="s">
        <v>277</v>
      </c>
      <c r="E501" s="146" t="s">
        <v>277</v>
      </c>
      <c r="F501" s="137" t="s">
        <v>277</v>
      </c>
      <c r="G501" s="138" t="s">
        <v>277</v>
      </c>
      <c r="H501" s="143" t="s">
        <v>277</v>
      </c>
      <c r="I501" s="146" t="s">
        <v>277</v>
      </c>
      <c r="J501" s="137" t="s">
        <v>277</v>
      </c>
      <c r="K501" s="146" t="s">
        <v>277</v>
      </c>
      <c r="L501" s="137" t="s">
        <v>277</v>
      </c>
      <c r="M501" s="146" t="s">
        <v>277</v>
      </c>
      <c r="N501" s="137">
        <v>0.7142857142857143</v>
      </c>
      <c r="O501" s="138">
        <v>0.91891891891891897</v>
      </c>
      <c r="P501" s="137" t="s">
        <v>277</v>
      </c>
      <c r="Q501" s="138" t="s">
        <v>277</v>
      </c>
    </row>
    <row r="502" spans="1:17" ht="20.149999999999999" customHeight="1" x14ac:dyDescent="0.35">
      <c r="A502" s="148"/>
      <c r="C502" s="136" t="s">
        <v>763</v>
      </c>
      <c r="D502" s="143">
        <v>0.94836935166994096</v>
      </c>
      <c r="E502" s="146">
        <v>0.96367592902577803</v>
      </c>
      <c r="F502" s="137">
        <v>0.99930000000000008</v>
      </c>
      <c r="G502" s="138">
        <v>0.99071972727272728</v>
      </c>
      <c r="H502" s="143" t="s">
        <v>277</v>
      </c>
      <c r="I502" s="146" t="s">
        <v>277</v>
      </c>
      <c r="J502" s="137" t="s">
        <v>277</v>
      </c>
      <c r="K502" s="146" t="s">
        <v>277</v>
      </c>
      <c r="L502" s="137" t="s">
        <v>277</v>
      </c>
      <c r="M502" s="146" t="s">
        <v>277</v>
      </c>
      <c r="N502" s="137">
        <v>0.98518518518518516</v>
      </c>
      <c r="O502" s="138">
        <v>0.97790055248618779</v>
      </c>
      <c r="P502" s="137">
        <v>0.93750000000416667</v>
      </c>
      <c r="Q502" s="138">
        <v>0.93261770834727253</v>
      </c>
    </row>
    <row r="503" spans="1:17" ht="20.149999999999999" customHeight="1" x14ac:dyDescent="0.35">
      <c r="A503" s="148"/>
      <c r="C503" s="136" t="s">
        <v>764</v>
      </c>
      <c r="D503" s="143">
        <v>0.988595271210014</v>
      </c>
      <c r="E503" s="146">
        <v>0.98357718722006604</v>
      </c>
      <c r="F503" s="137">
        <v>0</v>
      </c>
      <c r="G503" s="138">
        <v>0.99986527272727277</v>
      </c>
      <c r="H503" s="143" t="s">
        <v>277</v>
      </c>
      <c r="I503" s="146" t="s">
        <v>277</v>
      </c>
      <c r="J503" s="137" t="s">
        <v>277</v>
      </c>
      <c r="K503" s="146" t="s">
        <v>277</v>
      </c>
      <c r="L503" s="137" t="s">
        <v>277</v>
      </c>
      <c r="M503" s="146" t="s">
        <v>277</v>
      </c>
      <c r="N503" s="137">
        <v>0.82781456953642385</v>
      </c>
      <c r="O503" s="138">
        <v>0.79750778816199375</v>
      </c>
      <c r="P503" s="137" t="s">
        <v>277</v>
      </c>
      <c r="Q503" s="138">
        <v>0.94841924560083346</v>
      </c>
    </row>
    <row r="504" spans="1:17" ht="20.149999999999999" customHeight="1" x14ac:dyDescent="0.35">
      <c r="A504" s="148"/>
      <c r="C504" s="136" t="s">
        <v>765</v>
      </c>
      <c r="D504" s="143">
        <v>0.97302043422733098</v>
      </c>
      <c r="E504" s="146">
        <v>0.96682508619886298</v>
      </c>
      <c r="F504" s="137">
        <v>0.99959999999999993</v>
      </c>
      <c r="G504" s="138">
        <v>0.99403736363636352</v>
      </c>
      <c r="H504" s="143" t="s">
        <v>277</v>
      </c>
      <c r="I504" s="146" t="s">
        <v>277</v>
      </c>
      <c r="J504" s="137">
        <v>0.98929926470588281</v>
      </c>
      <c r="K504" s="146">
        <v>0.99041939836756188</v>
      </c>
      <c r="L504" s="137" t="s">
        <v>277</v>
      </c>
      <c r="M504" s="146" t="s">
        <v>277</v>
      </c>
      <c r="N504" s="137">
        <v>0.9380804953560371</v>
      </c>
      <c r="O504" s="138">
        <v>0.96590909090909094</v>
      </c>
      <c r="P504" s="137">
        <v>0.96396143122000011</v>
      </c>
      <c r="Q504" s="138">
        <v>0.96543030086999992</v>
      </c>
    </row>
    <row r="505" spans="1:17" ht="20.149999999999999" customHeight="1" x14ac:dyDescent="0.35">
      <c r="A505" s="148"/>
      <c r="C505" s="136" t="s">
        <v>766</v>
      </c>
      <c r="D505" s="143" t="s">
        <v>277</v>
      </c>
      <c r="E505" s="146" t="s">
        <v>277</v>
      </c>
      <c r="F505" s="137">
        <v>0.99980714575720664</v>
      </c>
      <c r="G505" s="138">
        <v>0.99452673135464231</v>
      </c>
      <c r="H505" s="143" t="s">
        <v>277</v>
      </c>
      <c r="I505" s="146" t="s">
        <v>277</v>
      </c>
      <c r="J505" s="137" t="s">
        <v>277</v>
      </c>
      <c r="K505" s="146" t="s">
        <v>277</v>
      </c>
      <c r="L505" s="137" t="s">
        <v>277</v>
      </c>
      <c r="M505" s="146" t="s">
        <v>277</v>
      </c>
      <c r="N505" s="137" t="s">
        <v>277</v>
      </c>
      <c r="O505" s="138" t="s">
        <v>277</v>
      </c>
      <c r="P505" s="137">
        <v>0.95148353636500005</v>
      </c>
      <c r="Q505" s="138">
        <v>0.93748468512600003</v>
      </c>
    </row>
    <row r="506" spans="1:17" ht="20.149999999999999" customHeight="1" x14ac:dyDescent="0.35">
      <c r="A506" s="148"/>
      <c r="C506" s="136" t="s">
        <v>767</v>
      </c>
      <c r="D506" s="143">
        <v>0.970331398817595</v>
      </c>
      <c r="E506" s="146">
        <v>0.95268904164981805</v>
      </c>
      <c r="F506" s="137">
        <v>0.98560000000000003</v>
      </c>
      <c r="G506" s="138">
        <v>0.99884718181818177</v>
      </c>
      <c r="H506" s="143" t="s">
        <v>277</v>
      </c>
      <c r="I506" s="146" t="s">
        <v>277</v>
      </c>
      <c r="J506" s="137" t="s">
        <v>277</v>
      </c>
      <c r="K506" s="146" t="s">
        <v>277</v>
      </c>
      <c r="L506" s="137" t="s">
        <v>277</v>
      </c>
      <c r="M506" s="146" t="s">
        <v>277</v>
      </c>
      <c r="N506" s="137">
        <v>0.97177419354838712</v>
      </c>
      <c r="O506" s="138">
        <v>0.9551820728291317</v>
      </c>
      <c r="P506" s="137">
        <v>0.95583509448000015</v>
      </c>
      <c r="Q506" s="138">
        <v>0.93354371850583329</v>
      </c>
    </row>
    <row r="507" spans="1:17" ht="20.149999999999999" customHeight="1" x14ac:dyDescent="0.35">
      <c r="A507" s="148"/>
      <c r="C507" s="136" t="s">
        <v>768</v>
      </c>
      <c r="D507" s="143" t="s">
        <v>277</v>
      </c>
      <c r="E507" s="146" t="s">
        <v>277</v>
      </c>
      <c r="F507" s="137" t="s">
        <v>277</v>
      </c>
      <c r="G507" s="138" t="s">
        <v>277</v>
      </c>
      <c r="H507" s="143" t="s">
        <v>277</v>
      </c>
      <c r="I507" s="146" t="s">
        <v>277</v>
      </c>
      <c r="J507" s="137" t="s">
        <v>277</v>
      </c>
      <c r="K507" s="146" t="s">
        <v>277</v>
      </c>
      <c r="L507" s="137" t="s">
        <v>277</v>
      </c>
      <c r="M507" s="146" t="s">
        <v>277</v>
      </c>
      <c r="N507" s="137">
        <v>0.94736842105263153</v>
      </c>
      <c r="O507" s="138">
        <v>0.87261146496815289</v>
      </c>
      <c r="P507" s="137" t="s">
        <v>277</v>
      </c>
      <c r="Q507" s="138" t="s">
        <v>277</v>
      </c>
    </row>
    <row r="508" spans="1:17" ht="20.149999999999999" customHeight="1" x14ac:dyDescent="0.35">
      <c r="A508" s="148"/>
      <c r="C508" s="136" t="s">
        <v>769</v>
      </c>
      <c r="D508" s="143" t="s">
        <v>277</v>
      </c>
      <c r="E508" s="146" t="s">
        <v>277</v>
      </c>
      <c r="F508" s="137">
        <v>0.99796336381291473</v>
      </c>
      <c r="G508" s="138">
        <v>0.98555526115549763</v>
      </c>
      <c r="H508" s="143">
        <v>0.98483883058470767</v>
      </c>
      <c r="I508" s="146">
        <v>0.98927840099715103</v>
      </c>
      <c r="J508" s="137">
        <v>0.91108810240963856</v>
      </c>
      <c r="K508" s="146">
        <v>0.7854623287671233</v>
      </c>
      <c r="L508" s="137" t="s">
        <v>277</v>
      </c>
      <c r="M508" s="146" t="s">
        <v>277</v>
      </c>
      <c r="N508" s="137">
        <v>1</v>
      </c>
      <c r="O508" s="138">
        <v>0.75</v>
      </c>
      <c r="P508" s="137">
        <v>0.95445684086900007</v>
      </c>
      <c r="Q508" s="138">
        <v>0.92983587048100003</v>
      </c>
    </row>
    <row r="509" spans="1:17" ht="20.149999999999999" customHeight="1" x14ac:dyDescent="0.35">
      <c r="A509" s="148"/>
      <c r="C509" s="136" t="s">
        <v>770</v>
      </c>
      <c r="D509" s="143" t="s">
        <v>277</v>
      </c>
      <c r="E509" s="146" t="s">
        <v>277</v>
      </c>
      <c r="F509" s="137">
        <v>0.97529734105486021</v>
      </c>
      <c r="G509" s="138">
        <v>0.97165556945809872</v>
      </c>
      <c r="H509" s="143">
        <v>0.98516092814371259</v>
      </c>
      <c r="I509" s="146">
        <v>0.99006353427895977</v>
      </c>
      <c r="J509" s="137">
        <v>0.9687974203338392</v>
      </c>
      <c r="K509" s="146">
        <v>0.92639982876712323</v>
      </c>
      <c r="L509" s="137" t="s">
        <v>277</v>
      </c>
      <c r="M509" s="146" t="s">
        <v>277</v>
      </c>
      <c r="N509" s="137">
        <v>0.96875</v>
      </c>
      <c r="O509" s="138">
        <v>0.83333333333333337</v>
      </c>
      <c r="P509" s="137">
        <v>0.91262448538399998</v>
      </c>
      <c r="Q509" s="138">
        <v>0.89168035779499999</v>
      </c>
    </row>
    <row r="510" spans="1:17" ht="20.149999999999999" customHeight="1" x14ac:dyDescent="0.35">
      <c r="A510" s="148"/>
      <c r="C510" s="136" t="s">
        <v>771</v>
      </c>
      <c r="D510" s="143" t="s">
        <v>277</v>
      </c>
      <c r="E510" s="146" t="s">
        <v>277</v>
      </c>
      <c r="F510" s="137">
        <v>0.98911591880341876</v>
      </c>
      <c r="G510" s="138">
        <v>0.97772391420780991</v>
      </c>
      <c r="H510" s="143">
        <v>0.97395833333333337</v>
      </c>
      <c r="I510" s="146">
        <v>0.97162350850469659</v>
      </c>
      <c r="J510" s="137">
        <v>0.94786241319444442</v>
      </c>
      <c r="K510" s="146">
        <v>0.98616478568171451</v>
      </c>
      <c r="L510" s="137" t="s">
        <v>277</v>
      </c>
      <c r="M510" s="146" t="s">
        <v>277</v>
      </c>
      <c r="N510" s="137" t="s">
        <v>277</v>
      </c>
      <c r="O510" s="138" t="s">
        <v>277</v>
      </c>
      <c r="P510" s="137">
        <v>0.9681684124890001</v>
      </c>
      <c r="Q510" s="138">
        <v>0.97501919631400003</v>
      </c>
    </row>
    <row r="511" spans="1:17" ht="20.149999999999999" customHeight="1" x14ac:dyDescent="0.35">
      <c r="A511" s="148"/>
      <c r="C511" s="136" t="s">
        <v>772</v>
      </c>
      <c r="D511" s="143" t="s">
        <v>277</v>
      </c>
      <c r="E511" s="146" t="s">
        <v>277</v>
      </c>
      <c r="F511" s="137">
        <v>0.99839443996776789</v>
      </c>
      <c r="G511" s="138">
        <v>0.98748153370937419</v>
      </c>
      <c r="H511" s="143">
        <v>0.99080194063926941</v>
      </c>
      <c r="I511" s="146">
        <v>0.96377996575342462</v>
      </c>
      <c r="J511" s="137">
        <v>1</v>
      </c>
      <c r="K511" s="146">
        <v>1</v>
      </c>
      <c r="L511" s="137" t="s">
        <v>277</v>
      </c>
      <c r="M511" s="146" t="s">
        <v>277</v>
      </c>
      <c r="N511" s="137">
        <v>0.66666666666666663</v>
      </c>
      <c r="O511" s="138" t="s">
        <v>277</v>
      </c>
      <c r="P511" s="137">
        <v>0.95022264630999997</v>
      </c>
      <c r="Q511" s="138">
        <v>0.93784977908699996</v>
      </c>
    </row>
    <row r="512" spans="1:17" ht="20.149999999999999" customHeight="1" x14ac:dyDescent="0.35">
      <c r="A512" s="148"/>
      <c r="C512" s="136" t="s">
        <v>773</v>
      </c>
      <c r="D512" s="143" t="s">
        <v>277</v>
      </c>
      <c r="E512" s="146" t="s">
        <v>277</v>
      </c>
      <c r="F512" s="137">
        <v>0</v>
      </c>
      <c r="G512" s="138">
        <v>0.9997773636363636</v>
      </c>
      <c r="H512" s="143" t="s">
        <v>277</v>
      </c>
      <c r="I512" s="146" t="s">
        <v>277</v>
      </c>
      <c r="J512" s="137" t="s">
        <v>277</v>
      </c>
      <c r="K512" s="146" t="s">
        <v>277</v>
      </c>
      <c r="L512" s="137" t="s">
        <v>277</v>
      </c>
      <c r="M512" s="146" t="s">
        <v>277</v>
      </c>
      <c r="N512" s="137" t="s">
        <v>277</v>
      </c>
      <c r="O512" s="138" t="s">
        <v>277</v>
      </c>
      <c r="P512" s="137" t="s">
        <v>277</v>
      </c>
      <c r="Q512" s="138" t="s">
        <v>277</v>
      </c>
    </row>
    <row r="513" spans="1:17" ht="20.149999999999999" customHeight="1" x14ac:dyDescent="0.35">
      <c r="A513" s="148"/>
      <c r="C513" s="136" t="s">
        <v>774</v>
      </c>
      <c r="D513" s="143" t="s">
        <v>277</v>
      </c>
      <c r="E513" s="146" t="s">
        <v>277</v>
      </c>
      <c r="F513" s="137">
        <v>0.98502316413443836</v>
      </c>
      <c r="G513" s="138">
        <v>0.99964290810502288</v>
      </c>
      <c r="H513" s="143">
        <v>0.99492348693259969</v>
      </c>
      <c r="I513" s="146">
        <v>0.99883133561643833</v>
      </c>
      <c r="J513" s="137">
        <v>0.988874530075188</v>
      </c>
      <c r="K513" s="146">
        <v>0.93686181434599158</v>
      </c>
      <c r="L513" s="137" t="s">
        <v>277</v>
      </c>
      <c r="M513" s="146" t="s">
        <v>277</v>
      </c>
      <c r="N513" s="137">
        <v>0.94262295081967218</v>
      </c>
      <c r="O513" s="138">
        <v>0.90540540540540537</v>
      </c>
      <c r="P513" s="137">
        <v>0.87923032295499992</v>
      </c>
      <c r="Q513" s="138">
        <v>0.90377713978100005</v>
      </c>
    </row>
    <row r="514" spans="1:17" ht="20.149999999999999" customHeight="1" x14ac:dyDescent="0.35">
      <c r="A514" s="148"/>
      <c r="C514" s="136" t="s">
        <v>775</v>
      </c>
      <c r="D514" s="143" t="s">
        <v>277</v>
      </c>
      <c r="E514" s="146" t="s">
        <v>277</v>
      </c>
      <c r="F514" s="137" t="s">
        <v>277</v>
      </c>
      <c r="G514" s="138" t="s">
        <v>277</v>
      </c>
      <c r="H514" s="143" t="s">
        <v>277</v>
      </c>
      <c r="I514" s="146" t="s">
        <v>277</v>
      </c>
      <c r="J514" s="137" t="s">
        <v>277</v>
      </c>
      <c r="K514" s="146" t="s">
        <v>277</v>
      </c>
      <c r="L514" s="137" t="s">
        <v>277</v>
      </c>
      <c r="M514" s="146" t="s">
        <v>277</v>
      </c>
      <c r="N514" s="137" t="s">
        <v>277</v>
      </c>
      <c r="O514" s="138" t="s">
        <v>277</v>
      </c>
      <c r="P514" s="137">
        <v>0.92886178862333357</v>
      </c>
      <c r="Q514" s="138">
        <v>0.93009361912249988</v>
      </c>
    </row>
    <row r="515" spans="1:17" ht="20.149999999999999" customHeight="1" x14ac:dyDescent="0.35">
      <c r="A515" s="148"/>
      <c r="C515" s="136" t="s">
        <v>776</v>
      </c>
      <c r="D515" s="143" t="s">
        <v>277</v>
      </c>
      <c r="E515" s="146" t="s">
        <v>277</v>
      </c>
      <c r="F515" s="137" t="s">
        <v>277</v>
      </c>
      <c r="G515" s="138" t="s">
        <v>277</v>
      </c>
      <c r="H515" s="143" t="s">
        <v>277</v>
      </c>
      <c r="I515" s="146" t="s">
        <v>277</v>
      </c>
      <c r="J515" s="137" t="s">
        <v>277</v>
      </c>
      <c r="K515" s="146" t="s">
        <v>277</v>
      </c>
      <c r="L515" s="137" t="s">
        <v>277</v>
      </c>
      <c r="M515" s="146" t="s">
        <v>277</v>
      </c>
      <c r="N515" s="137">
        <v>0.91666666666666663</v>
      </c>
      <c r="O515" s="138">
        <v>0.87155963302752293</v>
      </c>
      <c r="P515" s="137">
        <v>0.96825396826083321</v>
      </c>
      <c r="Q515" s="138">
        <v>0.97785547785999993</v>
      </c>
    </row>
    <row r="516" spans="1:17" ht="20.149999999999999" customHeight="1" x14ac:dyDescent="0.35">
      <c r="A516" s="148"/>
      <c r="C516" s="136" t="s">
        <v>777</v>
      </c>
      <c r="D516" s="143" t="s">
        <v>277</v>
      </c>
      <c r="E516" s="146" t="s">
        <v>277</v>
      </c>
      <c r="F516" s="137" t="s">
        <v>277</v>
      </c>
      <c r="G516" s="138" t="s">
        <v>277</v>
      </c>
      <c r="H516" s="143" t="s">
        <v>277</v>
      </c>
      <c r="I516" s="146" t="s">
        <v>277</v>
      </c>
      <c r="J516" s="137" t="s">
        <v>277</v>
      </c>
      <c r="K516" s="146" t="s">
        <v>277</v>
      </c>
      <c r="L516" s="137" t="s">
        <v>277</v>
      </c>
      <c r="M516" s="146" t="s">
        <v>277</v>
      </c>
      <c r="N516" s="137" t="s">
        <v>277</v>
      </c>
      <c r="O516" s="138" t="s">
        <v>277</v>
      </c>
      <c r="P516" s="137" t="s">
        <v>277</v>
      </c>
      <c r="Q516" s="138">
        <v>1</v>
      </c>
    </row>
    <row r="517" spans="1:17" ht="20.149999999999999" customHeight="1" x14ac:dyDescent="0.35">
      <c r="A517" s="148"/>
      <c r="C517" s="136" t="s">
        <v>778</v>
      </c>
      <c r="D517" s="143" t="s">
        <v>277</v>
      </c>
      <c r="E517" s="146" t="s">
        <v>277</v>
      </c>
      <c r="F517" s="137">
        <v>0.99562948467058054</v>
      </c>
      <c r="G517" s="138">
        <v>0.99190629076973258</v>
      </c>
      <c r="H517" s="143">
        <v>0.98918093607305935</v>
      </c>
      <c r="I517" s="146">
        <v>0.9808126590330789</v>
      </c>
      <c r="J517" s="137">
        <v>0.9958099426147704</v>
      </c>
      <c r="K517" s="146">
        <v>0.99642800632911388</v>
      </c>
      <c r="L517" s="137" t="s">
        <v>277</v>
      </c>
      <c r="M517" s="146" t="s">
        <v>277</v>
      </c>
      <c r="N517" s="137">
        <v>0.89655172413793105</v>
      </c>
      <c r="O517" s="138">
        <v>0.80519480519480524</v>
      </c>
      <c r="P517" s="137">
        <v>0.96905675933300006</v>
      </c>
      <c r="Q517" s="138">
        <v>0.94254439063800011</v>
      </c>
    </row>
    <row r="518" spans="1:17" ht="20.149999999999999" customHeight="1" x14ac:dyDescent="0.35">
      <c r="A518" s="148"/>
      <c r="C518" s="136" t="s">
        <v>779</v>
      </c>
      <c r="D518" s="143" t="s">
        <v>277</v>
      </c>
      <c r="E518" s="146" t="s">
        <v>277</v>
      </c>
      <c r="F518" s="137">
        <v>0</v>
      </c>
      <c r="G518" s="138">
        <v>1</v>
      </c>
      <c r="H518" s="143" t="s">
        <v>277</v>
      </c>
      <c r="I518" s="146" t="s">
        <v>277</v>
      </c>
      <c r="J518" s="137" t="s">
        <v>277</v>
      </c>
      <c r="K518" s="146" t="s">
        <v>277</v>
      </c>
      <c r="L518" s="137" t="s">
        <v>277</v>
      </c>
      <c r="M518" s="146" t="s">
        <v>277</v>
      </c>
      <c r="N518" s="137" t="s">
        <v>277</v>
      </c>
      <c r="O518" s="138" t="s">
        <v>277</v>
      </c>
      <c r="P518" s="137" t="s">
        <v>277</v>
      </c>
      <c r="Q518" s="138" t="s">
        <v>277</v>
      </c>
    </row>
    <row r="519" spans="1:17" ht="20.149999999999999" customHeight="1" x14ac:dyDescent="0.35">
      <c r="A519" s="148"/>
      <c r="C519" s="136" t="s">
        <v>780</v>
      </c>
      <c r="D519" s="143" t="s">
        <v>277</v>
      </c>
      <c r="E519" s="146" t="s">
        <v>277</v>
      </c>
      <c r="F519" s="137" t="s">
        <v>277</v>
      </c>
      <c r="G519" s="138" t="s">
        <v>277</v>
      </c>
      <c r="H519" s="143" t="s">
        <v>277</v>
      </c>
      <c r="I519" s="146" t="s">
        <v>277</v>
      </c>
      <c r="J519" s="137" t="s">
        <v>277</v>
      </c>
      <c r="K519" s="146" t="s">
        <v>277</v>
      </c>
      <c r="L519" s="137" t="s">
        <v>277</v>
      </c>
      <c r="M519" s="146" t="s">
        <v>277</v>
      </c>
      <c r="N519" s="137" t="s">
        <v>277</v>
      </c>
      <c r="O519" s="138" t="s">
        <v>277</v>
      </c>
      <c r="P519" s="137">
        <v>0.9779411764749999</v>
      </c>
      <c r="Q519" s="138">
        <v>0.9779411764749999</v>
      </c>
    </row>
    <row r="520" spans="1:17" ht="20.149999999999999" customHeight="1" x14ac:dyDescent="0.35">
      <c r="A520" s="148"/>
      <c r="C520" s="136" t="s">
        <v>781</v>
      </c>
      <c r="D520" s="143" t="s">
        <v>277</v>
      </c>
      <c r="E520" s="146" t="s">
        <v>277</v>
      </c>
      <c r="F520" s="137">
        <v>0.994482569371268</v>
      </c>
      <c r="G520" s="138">
        <v>0.99754719880576048</v>
      </c>
      <c r="H520" s="143" t="s">
        <v>277</v>
      </c>
      <c r="I520" s="146" t="s">
        <v>277</v>
      </c>
      <c r="J520" s="137" t="s">
        <v>277</v>
      </c>
      <c r="K520" s="146" t="s">
        <v>277</v>
      </c>
      <c r="L520" s="137" t="s">
        <v>277</v>
      </c>
      <c r="M520" s="146" t="s">
        <v>277</v>
      </c>
      <c r="N520" s="137">
        <v>1</v>
      </c>
      <c r="O520" s="138">
        <v>1</v>
      </c>
      <c r="P520" s="137">
        <v>0.95888439662899994</v>
      </c>
      <c r="Q520" s="138">
        <v>0.971218755702</v>
      </c>
    </row>
    <row r="521" spans="1:17" ht="20.149999999999999" customHeight="1" x14ac:dyDescent="0.35">
      <c r="A521" s="148"/>
      <c r="C521" s="136" t="s">
        <v>782</v>
      </c>
      <c r="D521" s="143" t="s">
        <v>277</v>
      </c>
      <c r="E521" s="146" t="s">
        <v>277</v>
      </c>
      <c r="F521" s="137" t="s">
        <v>277</v>
      </c>
      <c r="G521" s="138" t="s">
        <v>277</v>
      </c>
      <c r="H521" s="143" t="s">
        <v>277</v>
      </c>
      <c r="I521" s="146" t="s">
        <v>277</v>
      </c>
      <c r="J521" s="137" t="s">
        <v>277</v>
      </c>
      <c r="K521" s="146" t="s">
        <v>277</v>
      </c>
      <c r="L521" s="137" t="s">
        <v>277</v>
      </c>
      <c r="M521" s="146" t="s">
        <v>277</v>
      </c>
      <c r="N521" s="137" t="s">
        <v>277</v>
      </c>
      <c r="O521" s="138" t="s">
        <v>277</v>
      </c>
      <c r="P521" s="137">
        <v>0.98765432098916672</v>
      </c>
      <c r="Q521" s="138">
        <v>0.97530864197833356</v>
      </c>
    </row>
    <row r="522" spans="1:17" ht="20.149999999999999" customHeight="1" x14ac:dyDescent="0.35">
      <c r="A522" s="148"/>
      <c r="C522" s="136" t="s">
        <v>783</v>
      </c>
      <c r="D522" s="143">
        <v>0.98732867856219297</v>
      </c>
      <c r="E522" s="146">
        <v>0.99434592649704401</v>
      </c>
      <c r="F522" s="137">
        <v>0</v>
      </c>
      <c r="G522" s="138">
        <v>1</v>
      </c>
      <c r="H522" s="143" t="s">
        <v>277</v>
      </c>
      <c r="I522" s="146" t="s">
        <v>277</v>
      </c>
      <c r="J522" s="137" t="s">
        <v>277</v>
      </c>
      <c r="K522" s="146" t="s">
        <v>277</v>
      </c>
      <c r="L522" s="137" t="s">
        <v>277</v>
      </c>
      <c r="M522" s="146" t="s">
        <v>277</v>
      </c>
      <c r="N522" s="137">
        <v>0.95967741935483875</v>
      </c>
      <c r="O522" s="138">
        <v>0.9636963696369637</v>
      </c>
      <c r="P522" s="137">
        <v>0.97278911565250004</v>
      </c>
      <c r="Q522" s="138">
        <v>0.95953196150499986</v>
      </c>
    </row>
    <row r="523" spans="1:17" ht="20.149999999999999" customHeight="1" x14ac:dyDescent="0.35">
      <c r="A523" s="148"/>
      <c r="C523" s="136" t="s">
        <v>784</v>
      </c>
      <c r="D523" s="143" t="s">
        <v>277</v>
      </c>
      <c r="E523" s="146" t="s">
        <v>277</v>
      </c>
      <c r="F523" s="137">
        <v>0</v>
      </c>
      <c r="G523" s="138">
        <v>0.97994009090909084</v>
      </c>
      <c r="H523" s="143" t="s">
        <v>277</v>
      </c>
      <c r="I523" s="146" t="s">
        <v>277</v>
      </c>
      <c r="J523" s="137" t="s">
        <v>277</v>
      </c>
      <c r="K523" s="146" t="s">
        <v>277</v>
      </c>
      <c r="L523" s="137" t="s">
        <v>277</v>
      </c>
      <c r="M523" s="146" t="s">
        <v>277</v>
      </c>
      <c r="N523" s="137">
        <v>0.9555555555555556</v>
      </c>
      <c r="O523" s="138">
        <v>0.63793103448275867</v>
      </c>
      <c r="P523" s="137">
        <v>0.91984455838000012</v>
      </c>
      <c r="Q523" s="138">
        <v>0.93005698005916659</v>
      </c>
    </row>
    <row r="524" spans="1:17" ht="20.149999999999999" customHeight="1" x14ac:dyDescent="0.35">
      <c r="A524" s="148"/>
      <c r="C524" s="136" t="s">
        <v>785</v>
      </c>
      <c r="D524" s="143" t="s">
        <v>277</v>
      </c>
      <c r="E524" s="146" t="s">
        <v>277</v>
      </c>
      <c r="F524" s="137" t="s">
        <v>277</v>
      </c>
      <c r="G524" s="138" t="s">
        <v>277</v>
      </c>
      <c r="H524" s="143" t="s">
        <v>277</v>
      </c>
      <c r="I524" s="146" t="s">
        <v>277</v>
      </c>
      <c r="J524" s="137" t="s">
        <v>277</v>
      </c>
      <c r="K524" s="146" t="s">
        <v>277</v>
      </c>
      <c r="L524" s="137" t="s">
        <v>277</v>
      </c>
      <c r="M524" s="146" t="s">
        <v>277</v>
      </c>
      <c r="N524" s="137" t="s">
        <v>277</v>
      </c>
      <c r="O524" s="138">
        <v>0.63829787234042556</v>
      </c>
      <c r="P524" s="137">
        <v>0.95540935672999994</v>
      </c>
      <c r="Q524" s="138">
        <v>0.96600877193166657</v>
      </c>
    </row>
    <row r="525" spans="1:17" ht="20.149999999999999" customHeight="1" x14ac:dyDescent="0.35">
      <c r="A525" s="148"/>
      <c r="C525" s="136" t="s">
        <v>786</v>
      </c>
      <c r="D525" s="143" t="s">
        <v>277</v>
      </c>
      <c r="E525" s="146" t="s">
        <v>277</v>
      </c>
      <c r="F525" s="137">
        <v>0.99810985371672523</v>
      </c>
      <c r="G525" s="138">
        <v>0.99028123033354309</v>
      </c>
      <c r="H525" s="143">
        <v>0.99859864180478819</v>
      </c>
      <c r="I525" s="146">
        <v>0.99039954337899538</v>
      </c>
      <c r="J525" s="137" t="s">
        <v>277</v>
      </c>
      <c r="K525" s="146" t="s">
        <v>277</v>
      </c>
      <c r="L525" s="137" t="s">
        <v>277</v>
      </c>
      <c r="M525" s="146" t="s">
        <v>277</v>
      </c>
      <c r="N525" s="137" t="s">
        <v>277</v>
      </c>
      <c r="O525" s="138" t="s">
        <v>277</v>
      </c>
      <c r="P525" s="137">
        <v>0.92962260280999998</v>
      </c>
      <c r="Q525" s="138">
        <v>0.94619926394700005</v>
      </c>
    </row>
    <row r="526" spans="1:17" ht="20.149999999999999" customHeight="1" x14ac:dyDescent="0.35">
      <c r="A526" s="148"/>
      <c r="C526" s="136" t="s">
        <v>787</v>
      </c>
      <c r="D526" s="143" t="s">
        <v>277</v>
      </c>
      <c r="E526" s="146" t="s">
        <v>277</v>
      </c>
      <c r="F526" s="137">
        <v>0.95004592359998874</v>
      </c>
      <c r="G526" s="138">
        <v>0.98596919537844196</v>
      </c>
      <c r="H526" s="143">
        <v>0.99216609589041094</v>
      </c>
      <c r="I526" s="146">
        <v>0.96169235159817357</v>
      </c>
      <c r="J526" s="137">
        <v>0.98899404761904763</v>
      </c>
      <c r="K526" s="146">
        <v>0.99349419831223629</v>
      </c>
      <c r="L526" s="137" t="s">
        <v>277</v>
      </c>
      <c r="M526" s="146" t="s">
        <v>277</v>
      </c>
      <c r="N526" s="137">
        <v>0.88888888888888884</v>
      </c>
      <c r="O526" s="138">
        <v>0.92528735632183912</v>
      </c>
      <c r="P526" s="137">
        <v>0.89485361624000004</v>
      </c>
      <c r="Q526" s="138">
        <v>0.93539534617800002</v>
      </c>
    </row>
    <row r="527" spans="1:17" ht="20.149999999999999" customHeight="1" x14ac:dyDescent="0.35">
      <c r="A527" s="148"/>
      <c r="C527" s="136" t="s">
        <v>788</v>
      </c>
      <c r="D527" s="143" t="s">
        <v>277</v>
      </c>
      <c r="E527" s="146" t="s">
        <v>277</v>
      </c>
      <c r="F527" s="137" t="s">
        <v>277</v>
      </c>
      <c r="G527" s="138" t="s">
        <v>277</v>
      </c>
      <c r="H527" s="143" t="s">
        <v>277</v>
      </c>
      <c r="I527" s="146" t="s">
        <v>277</v>
      </c>
      <c r="J527" s="137" t="s">
        <v>277</v>
      </c>
      <c r="K527" s="146" t="s">
        <v>277</v>
      </c>
      <c r="L527" s="137" t="s">
        <v>277</v>
      </c>
      <c r="M527" s="146" t="s">
        <v>277</v>
      </c>
      <c r="N527" s="137" t="s">
        <v>277</v>
      </c>
      <c r="O527" s="138" t="s">
        <v>277</v>
      </c>
      <c r="P527" s="137">
        <v>0.92099436393500012</v>
      </c>
      <c r="Q527" s="138">
        <v>0.95597015706083321</v>
      </c>
    </row>
    <row r="528" spans="1:17" ht="20.149999999999999" customHeight="1" x14ac:dyDescent="0.35">
      <c r="A528" s="148"/>
      <c r="C528" s="136" t="s">
        <v>789</v>
      </c>
      <c r="D528" s="143" t="s">
        <v>277</v>
      </c>
      <c r="E528" s="146" t="s">
        <v>277</v>
      </c>
      <c r="F528" s="137">
        <v>0.97212590589411307</v>
      </c>
      <c r="G528" s="138">
        <v>1</v>
      </c>
      <c r="H528" s="143">
        <v>0.99261415525114161</v>
      </c>
      <c r="I528" s="146">
        <v>0.9741197393591583</v>
      </c>
      <c r="J528" s="137">
        <v>0.99627711187214607</v>
      </c>
      <c r="K528" s="146">
        <v>0.95904008438818567</v>
      </c>
      <c r="L528" s="137" t="s">
        <v>277</v>
      </c>
      <c r="M528" s="146" t="s">
        <v>277</v>
      </c>
      <c r="N528" s="137" t="s">
        <v>277</v>
      </c>
      <c r="O528" s="138" t="s">
        <v>277</v>
      </c>
      <c r="P528" s="137">
        <v>0.95282465322600007</v>
      </c>
      <c r="Q528" s="138">
        <v>0.96950096572800004</v>
      </c>
    </row>
    <row r="529" spans="1:17" ht="20.149999999999999" customHeight="1" x14ac:dyDescent="0.35">
      <c r="A529" s="148"/>
      <c r="C529" s="136" t="s">
        <v>790</v>
      </c>
      <c r="D529" s="143" t="s">
        <v>277</v>
      </c>
      <c r="E529" s="146" t="s">
        <v>277</v>
      </c>
      <c r="F529" s="137">
        <v>0.95005654761904756</v>
      </c>
      <c r="G529" s="138">
        <v>0.98783179012345679</v>
      </c>
      <c r="H529" s="143">
        <v>1</v>
      </c>
      <c r="I529" s="146">
        <v>0.99567066210045663</v>
      </c>
      <c r="J529" s="137">
        <v>1</v>
      </c>
      <c r="K529" s="146">
        <v>0.99868934599156123</v>
      </c>
      <c r="L529" s="137" t="s">
        <v>277</v>
      </c>
      <c r="M529" s="146" t="s">
        <v>277</v>
      </c>
      <c r="N529" s="137">
        <v>1</v>
      </c>
      <c r="O529" s="138">
        <v>1</v>
      </c>
      <c r="P529" s="137">
        <v>0.93551876587299998</v>
      </c>
      <c r="Q529" s="138">
        <v>0.971256873972</v>
      </c>
    </row>
    <row r="530" spans="1:17" ht="20.149999999999999" customHeight="1" x14ac:dyDescent="0.35">
      <c r="A530" s="148"/>
      <c r="C530" s="136" t="s">
        <v>791</v>
      </c>
      <c r="D530" s="143" t="s">
        <v>277</v>
      </c>
      <c r="E530" s="146" t="s">
        <v>277</v>
      </c>
      <c r="F530" s="137" t="s">
        <v>277</v>
      </c>
      <c r="G530" s="138" t="s">
        <v>277</v>
      </c>
      <c r="H530" s="143" t="s">
        <v>277</v>
      </c>
      <c r="I530" s="146" t="s">
        <v>277</v>
      </c>
      <c r="J530" s="137" t="s">
        <v>277</v>
      </c>
      <c r="K530" s="146" t="s">
        <v>277</v>
      </c>
      <c r="L530" s="137" t="s">
        <v>277</v>
      </c>
      <c r="M530" s="146" t="s">
        <v>277</v>
      </c>
      <c r="N530" s="137" t="s">
        <v>277</v>
      </c>
      <c r="O530" s="138" t="s">
        <v>277</v>
      </c>
      <c r="P530" s="137">
        <v>0.97380952381166663</v>
      </c>
      <c r="Q530" s="138">
        <v>0.97896825397166665</v>
      </c>
    </row>
    <row r="531" spans="1:17" ht="20.149999999999999" customHeight="1" x14ac:dyDescent="0.35">
      <c r="A531" s="148"/>
      <c r="C531" s="136" t="s">
        <v>792</v>
      </c>
      <c r="D531" s="143">
        <v>0.943723903484462</v>
      </c>
      <c r="E531" s="146">
        <v>0.95518152075367602</v>
      </c>
      <c r="F531" s="137">
        <v>0.99180000000000001</v>
      </c>
      <c r="G531" s="138">
        <v>0.9971983636363636</v>
      </c>
      <c r="H531" s="143" t="s">
        <v>277</v>
      </c>
      <c r="I531" s="146" t="s">
        <v>277</v>
      </c>
      <c r="J531" s="137">
        <v>0.96951610255783605</v>
      </c>
      <c r="K531" s="146">
        <v>0.97067690311418653</v>
      </c>
      <c r="L531" s="137" t="s">
        <v>277</v>
      </c>
      <c r="M531" s="146" t="s">
        <v>277</v>
      </c>
      <c r="N531" s="137">
        <v>0.94501718213058417</v>
      </c>
      <c r="O531" s="138">
        <v>0.97150259067357514</v>
      </c>
      <c r="P531" s="137">
        <v>0.98585806351500016</v>
      </c>
      <c r="Q531" s="138">
        <v>0.96176046176333341</v>
      </c>
    </row>
    <row r="532" spans="1:17" ht="20.149999999999999" customHeight="1" x14ac:dyDescent="0.35">
      <c r="A532" s="148"/>
      <c r="C532" s="136" t="s">
        <v>793</v>
      </c>
      <c r="D532" s="143" t="s">
        <v>277</v>
      </c>
      <c r="E532" s="146" t="s">
        <v>277</v>
      </c>
      <c r="F532" s="137">
        <v>0</v>
      </c>
      <c r="G532" s="138">
        <v>1</v>
      </c>
      <c r="H532" s="143" t="s">
        <v>277</v>
      </c>
      <c r="I532" s="146" t="s">
        <v>277</v>
      </c>
      <c r="J532" s="137" t="s">
        <v>277</v>
      </c>
      <c r="K532" s="146" t="s">
        <v>277</v>
      </c>
      <c r="L532" s="137" t="s">
        <v>277</v>
      </c>
      <c r="M532" s="146" t="s">
        <v>277</v>
      </c>
      <c r="N532" s="137" t="s">
        <v>277</v>
      </c>
      <c r="O532" s="138" t="s">
        <v>277</v>
      </c>
      <c r="P532" s="137" t="s">
        <v>277</v>
      </c>
      <c r="Q532" s="138" t="s">
        <v>277</v>
      </c>
    </row>
    <row r="533" spans="1:17" ht="20.149999999999999" customHeight="1" x14ac:dyDescent="0.35">
      <c r="A533" s="148"/>
      <c r="C533" s="136" t="s">
        <v>794</v>
      </c>
      <c r="D533" s="143" t="s">
        <v>277</v>
      </c>
      <c r="E533" s="146" t="s">
        <v>277</v>
      </c>
      <c r="F533" s="137">
        <v>0</v>
      </c>
      <c r="G533" s="138">
        <v>0.99655699999999992</v>
      </c>
      <c r="H533" s="143" t="s">
        <v>277</v>
      </c>
      <c r="I533" s="146" t="s">
        <v>277</v>
      </c>
      <c r="J533" s="137" t="s">
        <v>277</v>
      </c>
      <c r="K533" s="146" t="s">
        <v>277</v>
      </c>
      <c r="L533" s="137" t="s">
        <v>277</v>
      </c>
      <c r="M533" s="146" t="s">
        <v>277</v>
      </c>
      <c r="N533" s="137" t="s">
        <v>277</v>
      </c>
      <c r="O533" s="138" t="s">
        <v>277</v>
      </c>
      <c r="P533" s="137" t="s">
        <v>277</v>
      </c>
      <c r="Q533" s="138" t="s">
        <v>277</v>
      </c>
    </row>
    <row r="534" spans="1:17" ht="20.149999999999999" customHeight="1" x14ac:dyDescent="0.35">
      <c r="A534" s="148"/>
      <c r="C534" s="136" t="s">
        <v>795</v>
      </c>
      <c r="D534" s="143">
        <v>0.99761791329204397</v>
      </c>
      <c r="E534" s="146">
        <v>0.99929851909586898</v>
      </c>
      <c r="F534" s="137">
        <v>0.98849999999999993</v>
      </c>
      <c r="G534" s="138">
        <v>0.96021681818181814</v>
      </c>
      <c r="H534" s="143" t="s">
        <v>277</v>
      </c>
      <c r="I534" s="146" t="s">
        <v>277</v>
      </c>
      <c r="J534" s="137">
        <v>0.98967777012549762</v>
      </c>
      <c r="K534" s="146">
        <v>0.99380094529676144</v>
      </c>
      <c r="L534" s="137" t="s">
        <v>277</v>
      </c>
      <c r="M534" s="146" t="s">
        <v>277</v>
      </c>
      <c r="N534" s="137">
        <v>0.9806243272335845</v>
      </c>
      <c r="O534" s="138">
        <v>0.98352059925093638</v>
      </c>
      <c r="P534" s="137">
        <v>0.9095620816858333</v>
      </c>
      <c r="Q534" s="138">
        <v>0.90542731193500003</v>
      </c>
    </row>
    <row r="535" spans="1:17" ht="20.149999999999999" customHeight="1" x14ac:dyDescent="0.35">
      <c r="A535" s="148"/>
      <c r="C535" s="136" t="s">
        <v>796</v>
      </c>
      <c r="D535" s="143" t="s">
        <v>277</v>
      </c>
      <c r="E535" s="146" t="s">
        <v>277</v>
      </c>
      <c r="F535" s="137">
        <v>0.99673521526521414</v>
      </c>
      <c r="G535" s="138">
        <v>0.99495469942120496</v>
      </c>
      <c r="H535" s="143">
        <v>0.99513809250764529</v>
      </c>
      <c r="I535" s="146">
        <v>0.98811579189686927</v>
      </c>
      <c r="J535" s="137" t="s">
        <v>277</v>
      </c>
      <c r="K535" s="146" t="s">
        <v>277</v>
      </c>
      <c r="L535" s="137" t="s">
        <v>277</v>
      </c>
      <c r="M535" s="146" t="s">
        <v>277</v>
      </c>
      <c r="N535" s="137" t="s">
        <v>277</v>
      </c>
      <c r="O535" s="138" t="s">
        <v>277</v>
      </c>
      <c r="P535" s="137">
        <v>0.95734484846900003</v>
      </c>
      <c r="Q535" s="138">
        <v>0.96987516042499999</v>
      </c>
    </row>
    <row r="536" spans="1:17" ht="20.149999999999999" customHeight="1" x14ac:dyDescent="0.35">
      <c r="A536" s="148"/>
      <c r="C536" s="136" t="s">
        <v>797</v>
      </c>
      <c r="D536" s="143" t="s">
        <v>277</v>
      </c>
      <c r="E536" s="146" t="s">
        <v>277</v>
      </c>
      <c r="F536" s="137">
        <v>0.99417044595616022</v>
      </c>
      <c r="G536" s="138">
        <v>0.99576721841704718</v>
      </c>
      <c r="H536" s="143">
        <v>0.99630491281019451</v>
      </c>
      <c r="I536" s="146">
        <v>0.99360302511415521</v>
      </c>
      <c r="J536" s="137">
        <v>0.9633839994331066</v>
      </c>
      <c r="K536" s="146">
        <v>0.9126384493670886</v>
      </c>
      <c r="L536" s="137" t="s">
        <v>277</v>
      </c>
      <c r="M536" s="146" t="s">
        <v>277</v>
      </c>
      <c r="N536" s="137">
        <v>0.75</v>
      </c>
      <c r="O536" s="138">
        <v>0.88888888888888884</v>
      </c>
      <c r="P536" s="137">
        <v>0.90151971614100002</v>
      </c>
      <c r="Q536" s="138">
        <v>0.91288229842400004</v>
      </c>
    </row>
    <row r="537" spans="1:17" ht="20.149999999999999" customHeight="1" x14ac:dyDescent="0.35">
      <c r="A537" s="148"/>
      <c r="C537" s="136" t="s">
        <v>798</v>
      </c>
      <c r="D537" s="143" t="s">
        <v>277</v>
      </c>
      <c r="E537" s="146" t="s">
        <v>277</v>
      </c>
      <c r="F537" s="137">
        <v>0.87997526636225265</v>
      </c>
      <c r="G537" s="138">
        <v>0.91329306189751391</v>
      </c>
      <c r="H537" s="143" t="s">
        <v>277</v>
      </c>
      <c r="I537" s="146" t="s">
        <v>277</v>
      </c>
      <c r="J537" s="137">
        <v>0.99163955479452059</v>
      </c>
      <c r="K537" s="146">
        <v>0.98792325949367088</v>
      </c>
      <c r="L537" s="137" t="s">
        <v>277</v>
      </c>
      <c r="M537" s="146" t="s">
        <v>277</v>
      </c>
      <c r="N537" s="137">
        <v>0.9375</v>
      </c>
      <c r="O537" s="138" t="s">
        <v>277</v>
      </c>
      <c r="P537" s="137">
        <v>0.89670085818399992</v>
      </c>
      <c r="Q537" s="138">
        <v>0.9424420830939999</v>
      </c>
    </row>
    <row r="538" spans="1:17" ht="20.149999999999999" customHeight="1" x14ac:dyDescent="0.35">
      <c r="A538" s="148"/>
      <c r="C538" s="136" t="s">
        <v>799</v>
      </c>
      <c r="D538" s="143" t="s">
        <v>277</v>
      </c>
      <c r="E538" s="146" t="s">
        <v>277</v>
      </c>
      <c r="F538" s="137">
        <v>0.98321061643835617</v>
      </c>
      <c r="G538" s="138">
        <v>1</v>
      </c>
      <c r="H538" s="143" t="s">
        <v>277</v>
      </c>
      <c r="I538" s="146" t="s">
        <v>277</v>
      </c>
      <c r="J538" s="137" t="s">
        <v>277</v>
      </c>
      <c r="K538" s="146" t="s">
        <v>277</v>
      </c>
      <c r="L538" s="137" t="s">
        <v>277</v>
      </c>
      <c r="M538" s="146" t="s">
        <v>277</v>
      </c>
      <c r="N538" s="137" t="s">
        <v>277</v>
      </c>
      <c r="O538" s="138" t="s">
        <v>277</v>
      </c>
      <c r="P538" s="137">
        <v>0.94488038277499997</v>
      </c>
      <c r="Q538" s="138">
        <v>0.94009638554199992</v>
      </c>
    </row>
    <row r="539" spans="1:17" ht="20.149999999999999" customHeight="1" x14ac:dyDescent="0.35">
      <c r="A539" s="148"/>
      <c r="C539" s="136" t="s">
        <v>800</v>
      </c>
      <c r="D539" s="143" t="s">
        <v>277</v>
      </c>
      <c r="E539" s="146" t="s">
        <v>277</v>
      </c>
      <c r="F539" s="137">
        <v>0.99659975900558095</v>
      </c>
      <c r="G539" s="138">
        <v>0.99002758751902586</v>
      </c>
      <c r="H539" s="143" t="s">
        <v>277</v>
      </c>
      <c r="I539" s="146" t="s">
        <v>277</v>
      </c>
      <c r="J539" s="137" t="s">
        <v>277</v>
      </c>
      <c r="K539" s="146" t="s">
        <v>277</v>
      </c>
      <c r="L539" s="137" t="s">
        <v>277</v>
      </c>
      <c r="M539" s="146" t="s">
        <v>277</v>
      </c>
      <c r="N539" s="137">
        <v>1</v>
      </c>
      <c r="O539" s="138" t="s">
        <v>277</v>
      </c>
      <c r="P539" s="137">
        <v>0.94136800503000007</v>
      </c>
      <c r="Q539" s="138">
        <v>0.95850024755800012</v>
      </c>
    </row>
    <row r="540" spans="1:17" ht="20.149999999999999" customHeight="1" x14ac:dyDescent="0.35">
      <c r="A540" s="148"/>
      <c r="C540" s="136" t="s">
        <v>801</v>
      </c>
      <c r="D540" s="143" t="s">
        <v>277</v>
      </c>
      <c r="E540" s="146" t="s">
        <v>277</v>
      </c>
      <c r="F540" s="137">
        <v>0.89322439095649042</v>
      </c>
      <c r="G540" s="138">
        <v>0.95787276170798896</v>
      </c>
      <c r="H540" s="143">
        <v>0.99310949298813378</v>
      </c>
      <c r="I540" s="146">
        <v>0.972012741046832</v>
      </c>
      <c r="J540" s="137">
        <v>0.94811218985976264</v>
      </c>
      <c r="K540" s="146">
        <v>0.99790606446140795</v>
      </c>
      <c r="L540" s="137" t="s">
        <v>277</v>
      </c>
      <c r="M540" s="146" t="s">
        <v>277</v>
      </c>
      <c r="N540" s="137" t="s">
        <v>277</v>
      </c>
      <c r="O540" s="138" t="s">
        <v>277</v>
      </c>
      <c r="P540" s="137">
        <v>0.88080490678900003</v>
      </c>
      <c r="Q540" s="138">
        <v>0.88472299943999999</v>
      </c>
    </row>
    <row r="541" spans="1:17" ht="20.149999999999999" customHeight="1" x14ac:dyDescent="0.35">
      <c r="A541" s="148"/>
      <c r="C541" s="136" t="s">
        <v>802</v>
      </c>
      <c r="D541" s="143">
        <v>0.97192311562845901</v>
      </c>
      <c r="E541" s="146">
        <v>0.99351211072664403</v>
      </c>
      <c r="F541" s="137">
        <v>0</v>
      </c>
      <c r="G541" s="138">
        <v>1</v>
      </c>
      <c r="H541" s="143" t="s">
        <v>277</v>
      </c>
      <c r="I541" s="146" t="s">
        <v>277</v>
      </c>
      <c r="J541" s="137" t="s">
        <v>277</v>
      </c>
      <c r="K541" s="146" t="s">
        <v>277</v>
      </c>
      <c r="L541" s="137" t="s">
        <v>277</v>
      </c>
      <c r="M541" s="146" t="s">
        <v>277</v>
      </c>
      <c r="N541" s="137">
        <v>0.95138888888888884</v>
      </c>
      <c r="O541" s="138">
        <v>0.9576271186440678</v>
      </c>
      <c r="P541" s="137">
        <v>0.95241205155416653</v>
      </c>
      <c r="Q541" s="138">
        <v>0.93282392894833333</v>
      </c>
    </row>
    <row r="542" spans="1:17" ht="20.149999999999999" customHeight="1" x14ac:dyDescent="0.35">
      <c r="A542" s="148"/>
      <c r="C542" s="136" t="s">
        <v>803</v>
      </c>
      <c r="D542" s="143" t="s">
        <v>277</v>
      </c>
      <c r="E542" s="146" t="s">
        <v>277</v>
      </c>
      <c r="F542" s="137">
        <v>0</v>
      </c>
      <c r="G542" s="138">
        <v>1</v>
      </c>
      <c r="H542" s="143" t="s">
        <v>277</v>
      </c>
      <c r="I542" s="146" t="s">
        <v>277</v>
      </c>
      <c r="J542" s="137" t="s">
        <v>277</v>
      </c>
      <c r="K542" s="146" t="s">
        <v>277</v>
      </c>
      <c r="L542" s="137" t="s">
        <v>277</v>
      </c>
      <c r="M542" s="146" t="s">
        <v>277</v>
      </c>
      <c r="N542" s="137" t="s">
        <v>277</v>
      </c>
      <c r="O542" s="138" t="s">
        <v>277</v>
      </c>
      <c r="P542" s="137" t="s">
        <v>277</v>
      </c>
      <c r="Q542" s="138" t="s">
        <v>277</v>
      </c>
    </row>
    <row r="543" spans="1:17" ht="20.149999999999999" customHeight="1" x14ac:dyDescent="0.35">
      <c r="A543" s="148"/>
      <c r="C543" s="136" t="s">
        <v>804</v>
      </c>
      <c r="D543" s="143" t="s">
        <v>277</v>
      </c>
      <c r="E543" s="146" t="s">
        <v>277</v>
      </c>
      <c r="F543" s="137">
        <v>0.93298987857986415</v>
      </c>
      <c r="G543" s="138">
        <v>0.88303760345279558</v>
      </c>
      <c r="H543" s="143" t="s">
        <v>277</v>
      </c>
      <c r="I543" s="146" t="s">
        <v>277</v>
      </c>
      <c r="J543" s="137">
        <v>0.94264412100456618</v>
      </c>
      <c r="K543" s="146">
        <v>0.97859572784810123</v>
      </c>
      <c r="L543" s="137" t="s">
        <v>277</v>
      </c>
      <c r="M543" s="146" t="s">
        <v>277</v>
      </c>
      <c r="N543" s="137">
        <v>0.75</v>
      </c>
      <c r="O543" s="138" t="s">
        <v>277</v>
      </c>
      <c r="P543" s="137">
        <v>0.9380742128270001</v>
      </c>
      <c r="Q543" s="138">
        <v>0.95376650388900008</v>
      </c>
    </row>
    <row r="544" spans="1:17" ht="20.149999999999999" customHeight="1" x14ac:dyDescent="0.35">
      <c r="A544" s="148"/>
      <c r="C544" s="136" t="s">
        <v>805</v>
      </c>
      <c r="D544" s="143" t="s">
        <v>277</v>
      </c>
      <c r="E544" s="146" t="s">
        <v>277</v>
      </c>
      <c r="F544" s="137">
        <v>0.99498316210045668</v>
      </c>
      <c r="G544" s="138">
        <v>0.99984303652968032</v>
      </c>
      <c r="H544" s="143" t="s">
        <v>277</v>
      </c>
      <c r="I544" s="146" t="s">
        <v>277</v>
      </c>
      <c r="J544" s="137" t="s">
        <v>277</v>
      </c>
      <c r="K544" s="146" t="s">
        <v>277</v>
      </c>
      <c r="L544" s="137" t="s">
        <v>277</v>
      </c>
      <c r="M544" s="146" t="s">
        <v>277</v>
      </c>
      <c r="N544" s="137" t="s">
        <v>277</v>
      </c>
      <c r="O544" s="138" t="s">
        <v>277</v>
      </c>
      <c r="P544" s="137">
        <v>0.97407521578300005</v>
      </c>
      <c r="Q544" s="138">
        <v>0.94189460221499999</v>
      </c>
    </row>
    <row r="545" spans="1:17" ht="20.149999999999999" customHeight="1" x14ac:dyDescent="0.35">
      <c r="A545" s="148"/>
      <c r="C545" s="136" t="s">
        <v>806</v>
      </c>
      <c r="D545" s="143" t="s">
        <v>277</v>
      </c>
      <c r="E545" s="146" t="s">
        <v>277</v>
      </c>
      <c r="F545" s="137">
        <v>0.99003139269406393</v>
      </c>
      <c r="G545" s="138">
        <v>1</v>
      </c>
      <c r="H545" s="143" t="s">
        <v>277</v>
      </c>
      <c r="I545" s="146" t="s">
        <v>277</v>
      </c>
      <c r="J545" s="137" t="s">
        <v>277</v>
      </c>
      <c r="K545" s="146" t="s">
        <v>277</v>
      </c>
      <c r="L545" s="137" t="s">
        <v>277</v>
      </c>
      <c r="M545" s="146" t="s">
        <v>277</v>
      </c>
      <c r="N545" s="137" t="s">
        <v>277</v>
      </c>
      <c r="O545" s="138" t="s">
        <v>277</v>
      </c>
      <c r="P545" s="137">
        <v>0.91849953401700002</v>
      </c>
      <c r="Q545" s="138">
        <v>0.92478256714099993</v>
      </c>
    </row>
    <row r="546" spans="1:17" ht="20.149999999999999" customHeight="1" x14ac:dyDescent="0.35">
      <c r="A546" s="148"/>
      <c r="C546" s="136" t="s">
        <v>807</v>
      </c>
      <c r="D546" s="143" t="s">
        <v>277</v>
      </c>
      <c r="E546" s="146" t="s">
        <v>277</v>
      </c>
      <c r="F546" s="137">
        <v>1</v>
      </c>
      <c r="G546" s="138">
        <v>1</v>
      </c>
      <c r="H546" s="143" t="s">
        <v>277</v>
      </c>
      <c r="I546" s="146" t="s">
        <v>277</v>
      </c>
      <c r="J546" s="137" t="s">
        <v>277</v>
      </c>
      <c r="K546" s="146" t="s">
        <v>277</v>
      </c>
      <c r="L546" s="137" t="s">
        <v>277</v>
      </c>
      <c r="M546" s="146" t="s">
        <v>277</v>
      </c>
      <c r="N546" s="137" t="s">
        <v>277</v>
      </c>
      <c r="O546" s="138" t="s">
        <v>277</v>
      </c>
      <c r="P546" s="137">
        <v>0.98637739656899992</v>
      </c>
      <c r="Q546" s="138">
        <v>0.98737506575500011</v>
      </c>
    </row>
    <row r="547" spans="1:17" ht="20.149999999999999" customHeight="1" x14ac:dyDescent="0.35">
      <c r="A547" s="148"/>
      <c r="C547" s="136" t="s">
        <v>808</v>
      </c>
      <c r="D547" s="143">
        <v>0.97399954781822295</v>
      </c>
      <c r="E547" s="146">
        <v>0.96511044176706795</v>
      </c>
      <c r="F547" s="137">
        <v>1</v>
      </c>
      <c r="G547" s="138">
        <v>0.99080727272727276</v>
      </c>
      <c r="H547" s="143" t="s">
        <v>277</v>
      </c>
      <c r="I547" s="146" t="s">
        <v>277</v>
      </c>
      <c r="J547" s="137" t="s">
        <v>277</v>
      </c>
      <c r="K547" s="146" t="s">
        <v>277</v>
      </c>
      <c r="L547" s="137" t="s">
        <v>277</v>
      </c>
      <c r="M547" s="146" t="s">
        <v>277</v>
      </c>
      <c r="N547" s="137">
        <v>0.92431561996779388</v>
      </c>
      <c r="O547" s="138">
        <v>0.92307692307692313</v>
      </c>
      <c r="P547" s="137">
        <v>0.9281796777400001</v>
      </c>
      <c r="Q547" s="138">
        <v>0.91172163119833327</v>
      </c>
    </row>
    <row r="548" spans="1:17" ht="20.149999999999999" customHeight="1" x14ac:dyDescent="0.35">
      <c r="A548" s="148"/>
      <c r="C548" s="136" t="s">
        <v>809</v>
      </c>
      <c r="D548" s="143" t="s">
        <v>277</v>
      </c>
      <c r="E548" s="146" t="s">
        <v>277</v>
      </c>
      <c r="F548" s="137">
        <v>0.9943607305936073</v>
      </c>
      <c r="G548" s="138">
        <v>0.99471356222046825</v>
      </c>
      <c r="H548" s="143" t="s">
        <v>277</v>
      </c>
      <c r="I548" s="146" t="s">
        <v>277</v>
      </c>
      <c r="J548" s="137">
        <v>0.99916325136612016</v>
      </c>
      <c r="K548" s="146">
        <v>0.99870854591836733</v>
      </c>
      <c r="L548" s="137" t="s">
        <v>277</v>
      </c>
      <c r="M548" s="146" t="s">
        <v>277</v>
      </c>
      <c r="N548" s="137" t="s">
        <v>277</v>
      </c>
      <c r="O548" s="138" t="s">
        <v>277</v>
      </c>
      <c r="P548" s="137">
        <v>0.95845799769899998</v>
      </c>
      <c r="Q548" s="138">
        <v>0.93950413979199998</v>
      </c>
    </row>
    <row r="549" spans="1:17" ht="20.149999999999999" customHeight="1" x14ac:dyDescent="0.35">
      <c r="A549" s="148"/>
      <c r="C549" s="136" t="s">
        <v>810</v>
      </c>
      <c r="D549" s="143" t="s">
        <v>277</v>
      </c>
      <c r="E549" s="146" t="s">
        <v>277</v>
      </c>
      <c r="F549" s="137">
        <v>0.98462798818157404</v>
      </c>
      <c r="G549" s="138">
        <v>0.96814313053988721</v>
      </c>
      <c r="H549" s="143" t="s">
        <v>277</v>
      </c>
      <c r="I549" s="146" t="s">
        <v>277</v>
      </c>
      <c r="J549" s="137">
        <v>0.95525684931506849</v>
      </c>
      <c r="K549" s="146">
        <v>0.95624033052039381</v>
      </c>
      <c r="L549" s="137" t="s">
        <v>277</v>
      </c>
      <c r="M549" s="146" t="s">
        <v>277</v>
      </c>
      <c r="N549" s="137" t="s">
        <v>277</v>
      </c>
      <c r="O549" s="138" t="s">
        <v>277</v>
      </c>
      <c r="P549" s="137">
        <v>0.92717754620500004</v>
      </c>
      <c r="Q549" s="138">
        <v>0.96272828922800002</v>
      </c>
    </row>
    <row r="550" spans="1:17" ht="20.149999999999999" customHeight="1" x14ac:dyDescent="0.35">
      <c r="A550" s="148"/>
      <c r="C550" s="136" t="s">
        <v>811</v>
      </c>
      <c r="D550" s="143" t="s">
        <v>277</v>
      </c>
      <c r="E550" s="146" t="s">
        <v>277</v>
      </c>
      <c r="F550" s="137">
        <v>0.94588885429638858</v>
      </c>
      <c r="G550" s="138">
        <v>1</v>
      </c>
      <c r="H550" s="143">
        <v>0.99896118721461191</v>
      </c>
      <c r="I550" s="146">
        <v>0.99965039954337898</v>
      </c>
      <c r="J550" s="137" t="s">
        <v>277</v>
      </c>
      <c r="K550" s="146" t="s">
        <v>277</v>
      </c>
      <c r="L550" s="137" t="s">
        <v>277</v>
      </c>
      <c r="M550" s="146" t="s">
        <v>277</v>
      </c>
      <c r="N550" s="137" t="s">
        <v>277</v>
      </c>
      <c r="O550" s="138" t="s">
        <v>277</v>
      </c>
      <c r="P550" s="137">
        <v>0.91440398512599996</v>
      </c>
      <c r="Q550" s="138">
        <v>0.91142750713999998</v>
      </c>
    </row>
    <row r="551" spans="1:17" ht="20.149999999999999" customHeight="1" x14ac:dyDescent="0.35">
      <c r="A551" s="148"/>
      <c r="C551" s="136" t="s">
        <v>812</v>
      </c>
      <c r="D551" s="143" t="s">
        <v>277</v>
      </c>
      <c r="E551" s="146" t="s">
        <v>277</v>
      </c>
      <c r="F551" s="137" t="s">
        <v>277</v>
      </c>
      <c r="G551" s="138" t="s">
        <v>277</v>
      </c>
      <c r="H551" s="143" t="s">
        <v>277</v>
      </c>
      <c r="I551" s="146" t="s">
        <v>277</v>
      </c>
      <c r="J551" s="137" t="s">
        <v>277</v>
      </c>
      <c r="K551" s="146" t="s">
        <v>277</v>
      </c>
      <c r="L551" s="137" t="s">
        <v>277</v>
      </c>
      <c r="M551" s="146" t="s">
        <v>277</v>
      </c>
      <c r="N551" s="137" t="s">
        <v>277</v>
      </c>
      <c r="O551" s="138">
        <v>1</v>
      </c>
      <c r="P551" s="137">
        <v>0.88723519152166663</v>
      </c>
      <c r="Q551" s="138">
        <v>0.91982637668416667</v>
      </c>
    </row>
    <row r="552" spans="1:17" ht="20.149999999999999" customHeight="1" x14ac:dyDescent="0.35">
      <c r="A552" s="148"/>
      <c r="C552" s="136" t="s">
        <v>813</v>
      </c>
      <c r="D552" s="143" t="s">
        <v>277</v>
      </c>
      <c r="E552" s="146" t="s">
        <v>277</v>
      </c>
      <c r="F552" s="137" t="s">
        <v>277</v>
      </c>
      <c r="G552" s="138" t="s">
        <v>277</v>
      </c>
      <c r="H552" s="143" t="s">
        <v>277</v>
      </c>
      <c r="I552" s="146" t="s">
        <v>277</v>
      </c>
      <c r="J552" s="137" t="s">
        <v>277</v>
      </c>
      <c r="K552" s="146" t="s">
        <v>277</v>
      </c>
      <c r="L552" s="137" t="s">
        <v>277</v>
      </c>
      <c r="M552" s="146" t="s">
        <v>277</v>
      </c>
      <c r="N552" s="137" t="s">
        <v>277</v>
      </c>
      <c r="O552" s="138" t="s">
        <v>277</v>
      </c>
      <c r="P552" s="137">
        <v>0.96153846153999989</v>
      </c>
      <c r="Q552" s="138">
        <v>0.96153846153999989</v>
      </c>
    </row>
    <row r="553" spans="1:17" ht="20.149999999999999" customHeight="1" x14ac:dyDescent="0.35">
      <c r="A553" s="148"/>
      <c r="C553" s="136" t="s">
        <v>814</v>
      </c>
      <c r="D553" s="143" t="s">
        <v>277</v>
      </c>
      <c r="E553" s="146" t="s">
        <v>277</v>
      </c>
      <c r="F553" s="137" t="s">
        <v>277</v>
      </c>
      <c r="G553" s="138" t="s">
        <v>277</v>
      </c>
      <c r="H553" s="143" t="s">
        <v>277</v>
      </c>
      <c r="I553" s="146" t="s">
        <v>277</v>
      </c>
      <c r="J553" s="137" t="s">
        <v>277</v>
      </c>
      <c r="K553" s="146" t="s">
        <v>277</v>
      </c>
      <c r="L553" s="137" t="s">
        <v>277</v>
      </c>
      <c r="M553" s="146" t="s">
        <v>277</v>
      </c>
      <c r="N553" s="137" t="s">
        <v>277</v>
      </c>
      <c r="O553" s="138" t="s">
        <v>277</v>
      </c>
      <c r="P553" s="137">
        <v>0.98663101604727277</v>
      </c>
      <c r="Q553" s="138">
        <v>0.99918300653666658</v>
      </c>
    </row>
    <row r="554" spans="1:17" ht="20.149999999999999" customHeight="1" x14ac:dyDescent="0.35">
      <c r="A554" s="148"/>
      <c r="C554" s="136" t="s">
        <v>815</v>
      </c>
      <c r="D554" s="143">
        <v>0.99897975974987696</v>
      </c>
      <c r="E554" s="146">
        <v>0.94318222864366996</v>
      </c>
      <c r="F554" s="137">
        <v>0.97360000000000002</v>
      </c>
      <c r="G554" s="138">
        <v>0.98144572727272739</v>
      </c>
      <c r="H554" s="143" t="s">
        <v>277</v>
      </c>
      <c r="I554" s="146" t="s">
        <v>277</v>
      </c>
      <c r="J554" s="137" t="s">
        <v>277</v>
      </c>
      <c r="K554" s="146" t="s">
        <v>277</v>
      </c>
      <c r="L554" s="137" t="s">
        <v>277</v>
      </c>
      <c r="M554" s="146" t="s">
        <v>277</v>
      </c>
      <c r="N554" s="137">
        <v>0.97619047619047616</v>
      </c>
      <c r="O554" s="138">
        <v>0.98043728423475263</v>
      </c>
      <c r="P554" s="137">
        <v>0.98345059174333338</v>
      </c>
      <c r="Q554" s="138">
        <v>0.98635943625833344</v>
      </c>
    </row>
    <row r="555" spans="1:17" ht="20.149999999999999" customHeight="1" x14ac:dyDescent="0.35">
      <c r="A555" s="148"/>
      <c r="C555" s="136" t="s">
        <v>816</v>
      </c>
      <c r="D555" s="143" t="s">
        <v>277</v>
      </c>
      <c r="E555" s="146" t="s">
        <v>277</v>
      </c>
      <c r="F555" s="137">
        <v>0.99871444539573817</v>
      </c>
      <c r="G555" s="138">
        <v>0.98698151730066619</v>
      </c>
      <c r="H555" s="143">
        <v>0.96648204291044781</v>
      </c>
      <c r="I555" s="146">
        <v>0.98396436525612474</v>
      </c>
      <c r="J555" s="137">
        <v>0.93036463187325258</v>
      </c>
      <c r="K555" s="146">
        <v>0.92831050228310508</v>
      </c>
      <c r="L555" s="137" t="s">
        <v>277</v>
      </c>
      <c r="M555" s="146" t="s">
        <v>277</v>
      </c>
      <c r="N555" s="137" t="s">
        <v>277</v>
      </c>
      <c r="O555" s="138">
        <v>0.5</v>
      </c>
      <c r="P555" s="137">
        <v>0.94335646716599997</v>
      </c>
      <c r="Q555" s="138">
        <v>0.9260857461019999</v>
      </c>
    </row>
    <row r="556" spans="1:17" ht="20.149999999999999" customHeight="1" x14ac:dyDescent="0.35">
      <c r="A556" s="148"/>
      <c r="C556" s="136" t="s">
        <v>817</v>
      </c>
      <c r="D556" s="143" t="s">
        <v>277</v>
      </c>
      <c r="E556" s="146" t="s">
        <v>277</v>
      </c>
      <c r="F556" s="137" t="s">
        <v>277</v>
      </c>
      <c r="G556" s="138" t="s">
        <v>277</v>
      </c>
      <c r="H556" s="143" t="s">
        <v>277</v>
      </c>
      <c r="I556" s="146" t="s">
        <v>277</v>
      </c>
      <c r="J556" s="137" t="s">
        <v>277</v>
      </c>
      <c r="K556" s="146" t="s">
        <v>277</v>
      </c>
      <c r="L556" s="137" t="s">
        <v>277</v>
      </c>
      <c r="M556" s="146" t="s">
        <v>277</v>
      </c>
      <c r="N556" s="137" t="s">
        <v>277</v>
      </c>
      <c r="O556" s="138">
        <v>0.5</v>
      </c>
      <c r="P556" s="137">
        <v>0.9958333333349999</v>
      </c>
      <c r="Q556" s="138">
        <v>0.98606321839249989</v>
      </c>
    </row>
    <row r="557" spans="1:17" ht="20.149999999999999" customHeight="1" x14ac:dyDescent="0.35">
      <c r="A557" s="148"/>
      <c r="C557" s="136" t="s">
        <v>818</v>
      </c>
      <c r="D557" s="143" t="s">
        <v>277</v>
      </c>
      <c r="E557" s="146" t="s">
        <v>277</v>
      </c>
      <c r="F557" s="137">
        <v>0.96935502283105024</v>
      </c>
      <c r="G557" s="138">
        <v>0.78298658675799082</v>
      </c>
      <c r="H557" s="143" t="s">
        <v>277</v>
      </c>
      <c r="I557" s="146" t="s">
        <v>277</v>
      </c>
      <c r="J557" s="137" t="s">
        <v>277</v>
      </c>
      <c r="K557" s="146" t="s">
        <v>277</v>
      </c>
      <c r="L557" s="137" t="s">
        <v>277</v>
      </c>
      <c r="M557" s="146" t="s">
        <v>277</v>
      </c>
      <c r="N557" s="137" t="s">
        <v>277</v>
      </c>
      <c r="O557" s="138" t="s">
        <v>277</v>
      </c>
      <c r="P557" s="137">
        <v>0.93541475359699999</v>
      </c>
      <c r="Q557" s="138">
        <v>0.88502089961899999</v>
      </c>
    </row>
    <row r="558" spans="1:17" ht="20.149999999999999" customHeight="1" x14ac:dyDescent="0.35">
      <c r="A558" s="148"/>
      <c r="C558" s="136" t="s">
        <v>819</v>
      </c>
      <c r="D558" s="143">
        <v>0.99636103322794201</v>
      </c>
      <c r="E558" s="146">
        <v>0.99783630069238405</v>
      </c>
      <c r="F558" s="137">
        <v>0</v>
      </c>
      <c r="G558" s="138">
        <v>0.89786254545454558</v>
      </c>
      <c r="H558" s="143" t="s">
        <v>277</v>
      </c>
      <c r="I558" s="146" t="s">
        <v>277</v>
      </c>
      <c r="J558" s="137">
        <v>0.9724568889467996</v>
      </c>
      <c r="K558" s="146">
        <v>0.96959586174673373</v>
      </c>
      <c r="L558" s="137" t="s">
        <v>277</v>
      </c>
      <c r="M558" s="146" t="s">
        <v>277</v>
      </c>
      <c r="N558" s="137">
        <v>0.978494623655914</v>
      </c>
      <c r="O558" s="138">
        <v>0.98023064250411862</v>
      </c>
      <c r="P558" s="137">
        <v>0.96055974635583352</v>
      </c>
      <c r="Q558" s="138">
        <v>0.90865196331999998</v>
      </c>
    </row>
    <row r="559" spans="1:17" ht="20.149999999999999" customHeight="1" x14ac:dyDescent="0.35">
      <c r="A559" s="148"/>
      <c r="C559" s="136" t="s">
        <v>820</v>
      </c>
      <c r="D559" s="143" t="s">
        <v>277</v>
      </c>
      <c r="E559" s="146" t="s">
        <v>277</v>
      </c>
      <c r="F559" s="137">
        <v>0.96356236203090506</v>
      </c>
      <c r="G559" s="138">
        <v>0.99413334416991761</v>
      </c>
      <c r="H559" s="143" t="s">
        <v>277</v>
      </c>
      <c r="I559" s="146" t="s">
        <v>277</v>
      </c>
      <c r="J559" s="137" t="s">
        <v>277</v>
      </c>
      <c r="K559" s="146" t="s">
        <v>277</v>
      </c>
      <c r="L559" s="137" t="s">
        <v>277</v>
      </c>
      <c r="M559" s="146" t="s">
        <v>277</v>
      </c>
      <c r="N559" s="137" t="s">
        <v>277</v>
      </c>
      <c r="O559" s="138" t="s">
        <v>277</v>
      </c>
      <c r="P559" s="137">
        <v>0.98963346908600003</v>
      </c>
      <c r="Q559" s="138">
        <v>0.99237866024900001</v>
      </c>
    </row>
    <row r="560" spans="1:17" ht="20.149999999999999" customHeight="1" x14ac:dyDescent="0.35">
      <c r="A560" s="148"/>
      <c r="C560" s="136" t="s">
        <v>821</v>
      </c>
      <c r="D560" s="143" t="s">
        <v>277</v>
      </c>
      <c r="E560" s="146" t="s">
        <v>277</v>
      </c>
      <c r="F560" s="137">
        <v>0</v>
      </c>
      <c r="G560" s="138">
        <v>1</v>
      </c>
      <c r="H560" s="143" t="s">
        <v>277</v>
      </c>
      <c r="I560" s="146" t="s">
        <v>277</v>
      </c>
      <c r="J560" s="137">
        <v>0.9906573199001425</v>
      </c>
      <c r="K560" s="146">
        <v>0.99422711010816334</v>
      </c>
      <c r="L560" s="137" t="s">
        <v>277</v>
      </c>
      <c r="M560" s="146" t="s">
        <v>277</v>
      </c>
      <c r="N560" s="137">
        <v>0.88709677419354838</v>
      </c>
      <c r="O560" s="138">
        <v>0.7021276595744681</v>
      </c>
      <c r="P560" s="137">
        <v>0.78473748474499994</v>
      </c>
      <c r="Q560" s="138">
        <v>0.8184132987916668</v>
      </c>
    </row>
    <row r="561" spans="1:17" ht="20.149999999999999" customHeight="1" x14ac:dyDescent="0.35">
      <c r="A561" s="148"/>
      <c r="C561" s="136" t="s">
        <v>822</v>
      </c>
      <c r="D561" s="143" t="s">
        <v>277</v>
      </c>
      <c r="E561" s="146" t="s">
        <v>277</v>
      </c>
      <c r="F561" s="137">
        <v>0.98572238869863016</v>
      </c>
      <c r="G561" s="138">
        <v>0.9253146404109589</v>
      </c>
      <c r="H561" s="143" t="s">
        <v>277</v>
      </c>
      <c r="I561" s="146" t="s">
        <v>277</v>
      </c>
      <c r="J561" s="137" t="s">
        <v>277</v>
      </c>
      <c r="K561" s="146" t="s">
        <v>277</v>
      </c>
      <c r="L561" s="137" t="s">
        <v>277</v>
      </c>
      <c r="M561" s="146" t="s">
        <v>277</v>
      </c>
      <c r="N561" s="137" t="s">
        <v>277</v>
      </c>
      <c r="O561" s="138" t="s">
        <v>277</v>
      </c>
      <c r="P561" s="137">
        <v>0.92548318986500011</v>
      </c>
      <c r="Q561" s="138">
        <v>0.92447989118699991</v>
      </c>
    </row>
    <row r="562" spans="1:17" ht="20.149999999999999" customHeight="1" x14ac:dyDescent="0.35">
      <c r="A562" s="148"/>
      <c r="C562" s="136" t="s">
        <v>823</v>
      </c>
      <c r="D562" s="143" t="s">
        <v>277</v>
      </c>
      <c r="E562" s="146" t="s">
        <v>277</v>
      </c>
      <c r="F562" s="137" t="s">
        <v>277</v>
      </c>
      <c r="G562" s="138" t="s">
        <v>277</v>
      </c>
      <c r="H562" s="143" t="s">
        <v>277</v>
      </c>
      <c r="I562" s="146" t="s">
        <v>277</v>
      </c>
      <c r="J562" s="137" t="s">
        <v>277</v>
      </c>
      <c r="K562" s="146" t="s">
        <v>277</v>
      </c>
      <c r="L562" s="137" t="s">
        <v>277</v>
      </c>
      <c r="M562" s="146" t="s">
        <v>277</v>
      </c>
      <c r="N562" s="137" t="s">
        <v>277</v>
      </c>
      <c r="O562" s="138">
        <v>0.75</v>
      </c>
      <c r="P562" s="137" t="s">
        <v>277</v>
      </c>
      <c r="Q562" s="138" t="s">
        <v>277</v>
      </c>
    </row>
    <row r="563" spans="1:17" ht="20.149999999999999" customHeight="1" x14ac:dyDescent="0.35">
      <c r="A563" s="148"/>
      <c r="C563" s="136" t="s">
        <v>824</v>
      </c>
      <c r="D563" s="143" t="s">
        <v>277</v>
      </c>
      <c r="E563" s="146" t="s">
        <v>277</v>
      </c>
      <c r="F563" s="137">
        <v>0.94554571759259254</v>
      </c>
      <c r="G563" s="138">
        <v>1</v>
      </c>
      <c r="H563" s="143" t="s">
        <v>277</v>
      </c>
      <c r="I563" s="146" t="s">
        <v>277</v>
      </c>
      <c r="J563" s="137" t="s">
        <v>277</v>
      </c>
      <c r="K563" s="146" t="s">
        <v>277</v>
      </c>
      <c r="L563" s="137" t="s">
        <v>277</v>
      </c>
      <c r="M563" s="146" t="s">
        <v>277</v>
      </c>
      <c r="N563" s="137" t="s">
        <v>277</v>
      </c>
      <c r="O563" s="138" t="s">
        <v>277</v>
      </c>
      <c r="P563" s="137">
        <v>0.983363772207</v>
      </c>
      <c r="Q563" s="138">
        <v>0.92833652560399993</v>
      </c>
    </row>
    <row r="564" spans="1:17" ht="20.149999999999999" customHeight="1" x14ac:dyDescent="0.35">
      <c r="A564" s="148"/>
      <c r="C564" s="136" t="s">
        <v>825</v>
      </c>
      <c r="D564" s="143" t="s">
        <v>277</v>
      </c>
      <c r="E564" s="146" t="s">
        <v>277</v>
      </c>
      <c r="F564" s="137" t="s">
        <v>277</v>
      </c>
      <c r="G564" s="138" t="s">
        <v>277</v>
      </c>
      <c r="H564" s="143" t="s">
        <v>277</v>
      </c>
      <c r="I564" s="146" t="s">
        <v>277</v>
      </c>
      <c r="J564" s="137">
        <v>0.99730707051917988</v>
      </c>
      <c r="K564" s="146">
        <v>0.99787588260397242</v>
      </c>
      <c r="L564" s="137" t="s">
        <v>277</v>
      </c>
      <c r="M564" s="146" t="s">
        <v>277</v>
      </c>
      <c r="N564" s="137" t="s">
        <v>277</v>
      </c>
      <c r="O564" s="138" t="s">
        <v>277</v>
      </c>
      <c r="P564" s="137" t="s">
        <v>277</v>
      </c>
      <c r="Q564" s="138" t="s">
        <v>277</v>
      </c>
    </row>
    <row r="565" spans="1:17" ht="20.149999999999999" customHeight="1" x14ac:dyDescent="0.35">
      <c r="A565" s="148"/>
      <c r="C565" s="136" t="s">
        <v>826</v>
      </c>
      <c r="D565" s="143" t="s">
        <v>277</v>
      </c>
      <c r="E565" s="146" t="s">
        <v>277</v>
      </c>
      <c r="F565" s="137">
        <v>0.95305936073059361</v>
      </c>
      <c r="G565" s="138">
        <v>0.99997574200913242</v>
      </c>
      <c r="H565" s="143" t="s">
        <v>277</v>
      </c>
      <c r="I565" s="146" t="s">
        <v>277</v>
      </c>
      <c r="J565" s="137" t="s">
        <v>277</v>
      </c>
      <c r="K565" s="146" t="s">
        <v>277</v>
      </c>
      <c r="L565" s="137" t="s">
        <v>277</v>
      </c>
      <c r="M565" s="146" t="s">
        <v>277</v>
      </c>
      <c r="N565" s="137" t="s">
        <v>277</v>
      </c>
      <c r="O565" s="138" t="s">
        <v>277</v>
      </c>
      <c r="P565" s="137">
        <v>0.95775214255200003</v>
      </c>
      <c r="Q565" s="138">
        <v>0.95645877353299991</v>
      </c>
    </row>
    <row r="566" spans="1:17" ht="20.149999999999999" customHeight="1" x14ac:dyDescent="0.35">
      <c r="A566" s="148"/>
      <c r="C566" s="136" t="s">
        <v>827</v>
      </c>
      <c r="D566" s="143">
        <v>0.98485817871614401</v>
      </c>
      <c r="E566" s="146">
        <v>0.98787419477074601</v>
      </c>
      <c r="F566" s="137">
        <v>0.98970000000000002</v>
      </c>
      <c r="G566" s="138">
        <v>0.98160690909090897</v>
      </c>
      <c r="H566" s="143" t="s">
        <v>277</v>
      </c>
      <c r="I566" s="146" t="s">
        <v>277</v>
      </c>
      <c r="J566" s="137" t="s">
        <v>277</v>
      </c>
      <c r="K566" s="146" t="s">
        <v>277</v>
      </c>
      <c r="L566" s="137" t="s">
        <v>277</v>
      </c>
      <c r="M566" s="146" t="s">
        <v>277</v>
      </c>
      <c r="N566" s="137">
        <v>0.79069767441860461</v>
      </c>
      <c r="O566" s="138">
        <v>0.78947368421052633</v>
      </c>
      <c r="P566" s="137">
        <v>0.91757287944090904</v>
      </c>
      <c r="Q566" s="138">
        <v>0.94883096120083354</v>
      </c>
    </row>
    <row r="567" spans="1:17" ht="20.149999999999999" customHeight="1" x14ac:dyDescent="0.35">
      <c r="A567" s="148"/>
      <c r="C567" s="136" t="s">
        <v>828</v>
      </c>
      <c r="D567" s="143">
        <v>0.99366249078850399</v>
      </c>
      <c r="E567" s="146">
        <v>0.99374217772215301</v>
      </c>
      <c r="F567" s="137">
        <v>0.98659999999999992</v>
      </c>
      <c r="G567" s="138">
        <v>0.99924681818181826</v>
      </c>
      <c r="H567" s="143" t="s">
        <v>277</v>
      </c>
      <c r="I567" s="146" t="s">
        <v>277</v>
      </c>
      <c r="J567" s="137">
        <v>0.97938870925341737</v>
      </c>
      <c r="K567" s="146">
        <v>0.98053146939865721</v>
      </c>
      <c r="L567" s="137" t="s">
        <v>277</v>
      </c>
      <c r="M567" s="146" t="s">
        <v>277</v>
      </c>
      <c r="N567" s="137">
        <v>0.96566523605150212</v>
      </c>
      <c r="O567" s="138">
        <v>0.97574123989218331</v>
      </c>
      <c r="P567" s="137">
        <v>0.97587110564666657</v>
      </c>
      <c r="Q567" s="138">
        <v>0.97406790754083328</v>
      </c>
    </row>
    <row r="568" spans="1:17" ht="20.149999999999999" customHeight="1" x14ac:dyDescent="0.35">
      <c r="A568" s="148"/>
      <c r="C568" s="136" t="s">
        <v>829</v>
      </c>
      <c r="D568" s="143">
        <v>0.99510906778831998</v>
      </c>
      <c r="E568" s="146">
        <v>0.99561121815457099</v>
      </c>
      <c r="F568" s="137">
        <v>0.99709999999999999</v>
      </c>
      <c r="G568" s="138">
        <v>0.98716627272727275</v>
      </c>
      <c r="H568" s="143" t="s">
        <v>277</v>
      </c>
      <c r="I568" s="146" t="s">
        <v>277</v>
      </c>
      <c r="J568" s="137" t="s">
        <v>277</v>
      </c>
      <c r="K568" s="146" t="s">
        <v>277</v>
      </c>
      <c r="L568" s="137" t="s">
        <v>277</v>
      </c>
      <c r="M568" s="146" t="s">
        <v>277</v>
      </c>
      <c r="N568" s="137">
        <v>0.99271523178807952</v>
      </c>
      <c r="O568" s="138">
        <v>0.9841688654353562</v>
      </c>
      <c r="P568" s="137">
        <v>0.97595122341750018</v>
      </c>
      <c r="Q568" s="138">
        <v>0.97195547639333324</v>
      </c>
    </row>
    <row r="569" spans="1:17" ht="20.149999999999999" customHeight="1" x14ac:dyDescent="0.35">
      <c r="A569" s="148"/>
      <c r="C569" s="136" t="s">
        <v>830</v>
      </c>
      <c r="D569" s="143" t="s">
        <v>277</v>
      </c>
      <c r="E569" s="146" t="s">
        <v>277</v>
      </c>
      <c r="F569" s="137">
        <v>0.90869401328679889</v>
      </c>
      <c r="G569" s="138">
        <v>0.99790756118881119</v>
      </c>
      <c r="H569" s="143" t="s">
        <v>277</v>
      </c>
      <c r="I569" s="146" t="s">
        <v>277</v>
      </c>
      <c r="J569" s="137">
        <v>0.92978835500963386</v>
      </c>
      <c r="K569" s="146">
        <v>0.98921677215189874</v>
      </c>
      <c r="L569" s="137" t="s">
        <v>277</v>
      </c>
      <c r="M569" s="146" t="s">
        <v>277</v>
      </c>
      <c r="N569" s="137" t="s">
        <v>277</v>
      </c>
      <c r="O569" s="138" t="s">
        <v>277</v>
      </c>
      <c r="P569" s="137">
        <v>0.93695178849100003</v>
      </c>
      <c r="Q569" s="138">
        <v>0.96702157467099992</v>
      </c>
    </row>
    <row r="570" spans="1:17" ht="20.149999999999999" customHeight="1" x14ac:dyDescent="0.35">
      <c r="A570" s="148"/>
      <c r="C570" s="136" t="s">
        <v>831</v>
      </c>
      <c r="D570" s="143" t="s">
        <v>277</v>
      </c>
      <c r="E570" s="146" t="s">
        <v>277</v>
      </c>
      <c r="F570" s="137">
        <v>0.94741738013698629</v>
      </c>
      <c r="G570" s="138">
        <v>0.99825927511415524</v>
      </c>
      <c r="H570" s="143" t="s">
        <v>277</v>
      </c>
      <c r="I570" s="146" t="s">
        <v>277</v>
      </c>
      <c r="J570" s="137">
        <v>0.96372716894977173</v>
      </c>
      <c r="K570" s="146">
        <v>0.98673259493670884</v>
      </c>
      <c r="L570" s="137" t="s">
        <v>277</v>
      </c>
      <c r="M570" s="146" t="s">
        <v>277</v>
      </c>
      <c r="N570" s="137">
        <v>0.80952380952380953</v>
      </c>
      <c r="O570" s="138">
        <v>0.25</v>
      </c>
      <c r="P570" s="137">
        <v>0.96901200457300007</v>
      </c>
      <c r="Q570" s="138">
        <v>0.94411095011399992</v>
      </c>
    </row>
    <row r="571" spans="1:17" ht="20.149999999999999" customHeight="1" x14ac:dyDescent="0.35">
      <c r="A571" s="148"/>
      <c r="C571" s="136" t="s">
        <v>832</v>
      </c>
      <c r="D571" s="143" t="s">
        <v>277</v>
      </c>
      <c r="E571" s="146" t="s">
        <v>277</v>
      </c>
      <c r="F571" s="137">
        <v>0</v>
      </c>
      <c r="G571" s="138">
        <v>1</v>
      </c>
      <c r="H571" s="143" t="s">
        <v>277</v>
      </c>
      <c r="I571" s="146" t="s">
        <v>277</v>
      </c>
      <c r="J571" s="137" t="s">
        <v>277</v>
      </c>
      <c r="K571" s="146" t="s">
        <v>277</v>
      </c>
      <c r="L571" s="137" t="s">
        <v>277</v>
      </c>
      <c r="M571" s="146" t="s">
        <v>277</v>
      </c>
      <c r="N571" s="137" t="s">
        <v>277</v>
      </c>
      <c r="O571" s="138" t="s">
        <v>277</v>
      </c>
      <c r="P571" s="137">
        <v>0.92461342849416683</v>
      </c>
      <c r="Q571" s="138">
        <v>0.95315279036818179</v>
      </c>
    </row>
    <row r="572" spans="1:17" ht="20.149999999999999" customHeight="1" x14ac:dyDescent="0.35">
      <c r="A572" s="148"/>
      <c r="C572" s="136" t="s">
        <v>833</v>
      </c>
      <c r="D572" s="143" t="s">
        <v>277</v>
      </c>
      <c r="E572" s="146" t="s">
        <v>277</v>
      </c>
      <c r="F572" s="137">
        <v>0.99309999999999998</v>
      </c>
      <c r="G572" s="138">
        <v>0.98855836363636373</v>
      </c>
      <c r="H572" s="143" t="s">
        <v>277</v>
      </c>
      <c r="I572" s="146" t="s">
        <v>277</v>
      </c>
      <c r="J572" s="137">
        <v>0.99255107129973341</v>
      </c>
      <c r="K572" s="146">
        <v>0.99477380952380956</v>
      </c>
      <c r="L572" s="137" t="s">
        <v>277</v>
      </c>
      <c r="M572" s="146" t="s">
        <v>277</v>
      </c>
      <c r="N572" s="137" t="s">
        <v>277</v>
      </c>
      <c r="O572" s="138">
        <v>0.80645161290322576</v>
      </c>
      <c r="P572" s="137">
        <v>0.94991355435749991</v>
      </c>
      <c r="Q572" s="138">
        <v>0.95775990753499984</v>
      </c>
    </row>
    <row r="573" spans="1:17" ht="20.149999999999999" customHeight="1" x14ac:dyDescent="0.35">
      <c r="A573" s="148"/>
      <c r="C573" s="136" t="s">
        <v>834</v>
      </c>
      <c r="D573" s="143">
        <v>0.94205312922107198</v>
      </c>
      <c r="E573" s="146">
        <v>0.938276474068231</v>
      </c>
      <c r="F573" s="137">
        <v>0.99480000000000002</v>
      </c>
      <c r="G573" s="138">
        <v>0.99880890909090914</v>
      </c>
      <c r="H573" s="143" t="s">
        <v>277</v>
      </c>
      <c r="I573" s="146" t="s">
        <v>277</v>
      </c>
      <c r="J573" s="137" t="s">
        <v>277</v>
      </c>
      <c r="K573" s="146" t="s">
        <v>277</v>
      </c>
      <c r="L573" s="137" t="s">
        <v>277</v>
      </c>
      <c r="M573" s="146" t="s">
        <v>277</v>
      </c>
      <c r="N573" s="137">
        <v>0.94630872483221473</v>
      </c>
      <c r="O573" s="138">
        <v>0.96984924623115576</v>
      </c>
      <c r="P573" s="137">
        <v>0.9616984519909999</v>
      </c>
      <c r="Q573" s="138">
        <v>0.96033778004363635</v>
      </c>
    </row>
    <row r="574" spans="1:17" ht="20.149999999999999" customHeight="1" x14ac:dyDescent="0.35">
      <c r="A574" s="148"/>
      <c r="C574" s="136" t="s">
        <v>835</v>
      </c>
      <c r="D574" s="143" t="s">
        <v>277</v>
      </c>
      <c r="E574" s="146" t="s">
        <v>277</v>
      </c>
      <c r="F574" s="137">
        <v>0</v>
      </c>
      <c r="G574" s="138">
        <v>0.99998618181818177</v>
      </c>
      <c r="H574" s="143" t="s">
        <v>277</v>
      </c>
      <c r="I574" s="146" t="s">
        <v>277</v>
      </c>
      <c r="J574" s="137">
        <v>0.98020168650793649</v>
      </c>
      <c r="K574" s="146">
        <v>0.99910902970947302</v>
      </c>
      <c r="L574" s="137" t="s">
        <v>277</v>
      </c>
      <c r="M574" s="146" t="s">
        <v>277</v>
      </c>
      <c r="N574" s="137" t="s">
        <v>277</v>
      </c>
      <c r="O574" s="138" t="s">
        <v>277</v>
      </c>
      <c r="P574" s="137">
        <v>0.96588990206714276</v>
      </c>
      <c r="Q574" s="138">
        <v>0.98383391300909084</v>
      </c>
    </row>
    <row r="575" spans="1:17" ht="20.149999999999999" customHeight="1" x14ac:dyDescent="0.35">
      <c r="A575" s="148"/>
      <c r="C575" s="136" t="s">
        <v>836</v>
      </c>
      <c r="D575" s="143" t="s">
        <v>277</v>
      </c>
      <c r="E575" s="146" t="s">
        <v>277</v>
      </c>
      <c r="F575" s="137" t="s">
        <v>277</v>
      </c>
      <c r="G575" s="138" t="s">
        <v>277</v>
      </c>
      <c r="H575" s="143" t="s">
        <v>277</v>
      </c>
      <c r="I575" s="146" t="s">
        <v>277</v>
      </c>
      <c r="J575" s="137" t="s">
        <v>277</v>
      </c>
      <c r="K575" s="146" t="s">
        <v>277</v>
      </c>
      <c r="L575" s="137" t="s">
        <v>277</v>
      </c>
      <c r="M575" s="146" t="s">
        <v>277</v>
      </c>
      <c r="N575" s="137" t="s">
        <v>277</v>
      </c>
      <c r="O575" s="138" t="s">
        <v>277</v>
      </c>
      <c r="P575" s="137">
        <v>0.96153846153999989</v>
      </c>
      <c r="Q575" s="138">
        <v>0.89583333333750004</v>
      </c>
    </row>
    <row r="576" spans="1:17" ht="20.149999999999999" customHeight="1" x14ac:dyDescent="0.35">
      <c r="A576" s="148"/>
      <c r="C576" s="136" t="s">
        <v>837</v>
      </c>
      <c r="D576" s="143" t="s">
        <v>277</v>
      </c>
      <c r="E576" s="146" t="s">
        <v>277</v>
      </c>
      <c r="F576" s="137">
        <v>0.99040753424657535</v>
      </c>
      <c r="G576" s="138">
        <v>0.99881621004566212</v>
      </c>
      <c r="H576" s="143" t="s">
        <v>277</v>
      </c>
      <c r="I576" s="146" t="s">
        <v>277</v>
      </c>
      <c r="J576" s="137" t="s">
        <v>277</v>
      </c>
      <c r="K576" s="146" t="s">
        <v>277</v>
      </c>
      <c r="L576" s="137" t="s">
        <v>277</v>
      </c>
      <c r="M576" s="146" t="s">
        <v>277</v>
      </c>
      <c r="N576" s="137" t="s">
        <v>277</v>
      </c>
      <c r="O576" s="138">
        <v>1</v>
      </c>
      <c r="P576" s="137">
        <v>0.94733777038300004</v>
      </c>
      <c r="Q576" s="138">
        <v>0.96484558095899997</v>
      </c>
    </row>
    <row r="577" spans="1:17" ht="20.149999999999999" customHeight="1" x14ac:dyDescent="0.35">
      <c r="A577" s="148"/>
      <c r="C577" s="136" t="s">
        <v>838</v>
      </c>
      <c r="D577" s="143" t="s">
        <v>277</v>
      </c>
      <c r="E577" s="146" t="s">
        <v>277</v>
      </c>
      <c r="F577" s="137">
        <v>0.98642979452054791</v>
      </c>
      <c r="G577" s="138">
        <v>0.96999571917808214</v>
      </c>
      <c r="H577" s="143" t="s">
        <v>277</v>
      </c>
      <c r="I577" s="146" t="s">
        <v>277</v>
      </c>
      <c r="J577" s="137" t="s">
        <v>277</v>
      </c>
      <c r="K577" s="146" t="s">
        <v>277</v>
      </c>
      <c r="L577" s="137" t="s">
        <v>277</v>
      </c>
      <c r="M577" s="146" t="s">
        <v>277</v>
      </c>
      <c r="N577" s="137" t="s">
        <v>277</v>
      </c>
      <c r="O577" s="138" t="s">
        <v>277</v>
      </c>
      <c r="P577" s="137">
        <v>0.90145576707700004</v>
      </c>
      <c r="Q577" s="138">
        <v>0.9330901411150001</v>
      </c>
    </row>
    <row r="578" spans="1:17" ht="20.149999999999999" customHeight="1" x14ac:dyDescent="0.35">
      <c r="A578" s="148"/>
      <c r="C578" s="136" t="s">
        <v>839</v>
      </c>
      <c r="D578" s="143" t="s">
        <v>277</v>
      </c>
      <c r="E578" s="146" t="s">
        <v>277</v>
      </c>
      <c r="F578" s="137">
        <v>0</v>
      </c>
      <c r="G578" s="138">
        <v>0.99912018181818174</v>
      </c>
      <c r="H578" s="143" t="s">
        <v>277</v>
      </c>
      <c r="I578" s="146" t="s">
        <v>277</v>
      </c>
      <c r="J578" s="137">
        <v>0.99218296322827126</v>
      </c>
      <c r="K578" s="146">
        <v>0.95261078042328051</v>
      </c>
      <c r="L578" s="137" t="s">
        <v>277</v>
      </c>
      <c r="M578" s="146" t="s">
        <v>277</v>
      </c>
      <c r="N578" s="137" t="s">
        <v>277</v>
      </c>
      <c r="O578" s="138" t="s">
        <v>277</v>
      </c>
      <c r="P578" s="137" t="s">
        <v>277</v>
      </c>
      <c r="Q578" s="138" t="s">
        <v>277</v>
      </c>
    </row>
    <row r="579" spans="1:17" ht="20.149999999999999" customHeight="1" x14ac:dyDescent="0.35">
      <c r="A579" s="148"/>
      <c r="C579" s="136" t="s">
        <v>840</v>
      </c>
      <c r="D579" s="143">
        <v>0.99265410412008903</v>
      </c>
      <c r="E579" s="146">
        <v>0.99227255424438499</v>
      </c>
      <c r="F579" s="137">
        <v>0.99099999999999999</v>
      </c>
      <c r="G579" s="138">
        <v>0.99369536363636368</v>
      </c>
      <c r="H579" s="143" t="s">
        <v>277</v>
      </c>
      <c r="I579" s="146">
        <v>0.83412118902439036</v>
      </c>
      <c r="J579" s="137">
        <v>0.99339702175414346</v>
      </c>
      <c r="K579" s="146">
        <v>0.98892346156042343</v>
      </c>
      <c r="L579" s="137" t="s">
        <v>277</v>
      </c>
      <c r="M579" s="146" t="s">
        <v>277</v>
      </c>
      <c r="N579" s="137">
        <v>0.9</v>
      </c>
      <c r="O579" s="138">
        <v>0.88059701492537312</v>
      </c>
      <c r="P579" s="137">
        <v>0.9081818181825001</v>
      </c>
      <c r="Q579" s="138">
        <v>0.94391919192000007</v>
      </c>
    </row>
    <row r="580" spans="1:17" ht="20.149999999999999" customHeight="1" x14ac:dyDescent="0.35">
      <c r="A580" s="148"/>
      <c r="C580" s="136" t="s">
        <v>841</v>
      </c>
      <c r="D580" s="143" t="s">
        <v>277</v>
      </c>
      <c r="E580" s="146" t="s">
        <v>277</v>
      </c>
      <c r="F580" s="137">
        <v>0.99199999999999999</v>
      </c>
      <c r="G580" s="138">
        <v>0.97910827272727274</v>
      </c>
      <c r="H580" s="143" t="s">
        <v>277</v>
      </c>
      <c r="I580" s="146" t="s">
        <v>277</v>
      </c>
      <c r="J580" s="137" t="s">
        <v>277</v>
      </c>
      <c r="K580" s="146" t="s">
        <v>277</v>
      </c>
      <c r="L580" s="137" t="s">
        <v>277</v>
      </c>
      <c r="M580" s="146" t="s">
        <v>277</v>
      </c>
      <c r="N580" s="137">
        <v>0.33333333333333331</v>
      </c>
      <c r="O580" s="138">
        <v>0.33333333333333331</v>
      </c>
      <c r="P580" s="137">
        <v>0.91467655058166653</v>
      </c>
      <c r="Q580" s="138">
        <v>0.95761857778999993</v>
      </c>
    </row>
    <row r="581" spans="1:17" ht="20.149999999999999" customHeight="1" x14ac:dyDescent="0.35">
      <c r="A581" s="148"/>
      <c r="C581" s="136" t="s">
        <v>842</v>
      </c>
      <c r="D581" s="143">
        <v>0.99985019474682901</v>
      </c>
      <c r="E581" s="146">
        <v>0.99958358395410196</v>
      </c>
      <c r="F581" s="137">
        <v>0</v>
      </c>
      <c r="G581" s="138">
        <v>0.98822681818181823</v>
      </c>
      <c r="H581" s="143">
        <v>0.79790902010435849</v>
      </c>
      <c r="I581" s="146">
        <v>0.85686381431767356</v>
      </c>
      <c r="J581" s="137" t="s">
        <v>277</v>
      </c>
      <c r="K581" s="146" t="s">
        <v>277</v>
      </c>
      <c r="L581" s="137" t="s">
        <v>277</v>
      </c>
      <c r="M581" s="146" t="s">
        <v>277</v>
      </c>
      <c r="N581" s="137">
        <v>1</v>
      </c>
      <c r="O581" s="138">
        <v>0.95238095238095233</v>
      </c>
      <c r="P581" s="137">
        <v>0.96495225205333357</v>
      </c>
      <c r="Q581" s="138">
        <v>0.94757995542428575</v>
      </c>
    </row>
    <row r="582" spans="1:17" ht="20.149999999999999" customHeight="1" x14ac:dyDescent="0.35">
      <c r="A582" s="148"/>
      <c r="C582" s="136" t="s">
        <v>843</v>
      </c>
      <c r="D582" s="143" t="s">
        <v>277</v>
      </c>
      <c r="E582" s="146" t="s">
        <v>277</v>
      </c>
      <c r="F582" s="137">
        <v>0.94284773838550684</v>
      </c>
      <c r="G582" s="138">
        <v>0.9801329758616979</v>
      </c>
      <c r="H582" s="143">
        <v>0.95567760150037029</v>
      </c>
      <c r="I582" s="146">
        <v>0.97751467234673606</v>
      </c>
      <c r="J582" s="137">
        <v>0.77172375596455356</v>
      </c>
      <c r="K582" s="146">
        <v>0.8920908293111014</v>
      </c>
      <c r="L582" s="137" t="s">
        <v>277</v>
      </c>
      <c r="M582" s="146" t="s">
        <v>277</v>
      </c>
      <c r="N582" s="137">
        <v>0.88235294117647056</v>
      </c>
      <c r="O582" s="138">
        <v>0.87755102040816324</v>
      </c>
      <c r="P582" s="137">
        <v>0.95061780280700003</v>
      </c>
      <c r="Q582" s="138">
        <v>0.93566561844899998</v>
      </c>
    </row>
    <row r="583" spans="1:17" ht="20.149999999999999" customHeight="1" x14ac:dyDescent="0.35">
      <c r="A583" s="148"/>
      <c r="C583" s="136" t="s">
        <v>844</v>
      </c>
      <c r="D583" s="143" t="s">
        <v>277</v>
      </c>
      <c r="E583" s="146" t="s">
        <v>277</v>
      </c>
      <c r="F583" s="137" t="s">
        <v>277</v>
      </c>
      <c r="G583" s="138" t="s">
        <v>277</v>
      </c>
      <c r="H583" s="143" t="s">
        <v>277</v>
      </c>
      <c r="I583" s="146" t="s">
        <v>277</v>
      </c>
      <c r="J583" s="137" t="s">
        <v>277</v>
      </c>
      <c r="K583" s="146" t="s">
        <v>277</v>
      </c>
      <c r="L583" s="137" t="s">
        <v>277</v>
      </c>
      <c r="M583" s="146" t="s">
        <v>277</v>
      </c>
      <c r="N583" s="137">
        <v>1</v>
      </c>
      <c r="O583" s="138">
        <v>0.8</v>
      </c>
      <c r="P583" s="137" t="s">
        <v>277</v>
      </c>
      <c r="Q583" s="138" t="s">
        <v>277</v>
      </c>
    </row>
    <row r="584" spans="1:17" ht="20.149999999999999" customHeight="1" x14ac:dyDescent="0.35">
      <c r="A584" s="148"/>
      <c r="C584" s="136" t="s">
        <v>845</v>
      </c>
      <c r="D584" s="143" t="s">
        <v>277</v>
      </c>
      <c r="E584" s="146" t="s">
        <v>277</v>
      </c>
      <c r="F584" s="137">
        <v>0.97271145901282885</v>
      </c>
      <c r="G584" s="138">
        <v>0.98322123374808801</v>
      </c>
      <c r="H584" s="143">
        <v>0.9456449771689498</v>
      </c>
      <c r="I584" s="146">
        <v>0.99506563926940639</v>
      </c>
      <c r="J584" s="137">
        <v>0.9950941780821918</v>
      </c>
      <c r="K584" s="146">
        <v>0.99251318565400848</v>
      </c>
      <c r="L584" s="137" t="s">
        <v>277</v>
      </c>
      <c r="M584" s="146" t="s">
        <v>277</v>
      </c>
      <c r="N584" s="137">
        <v>0.9438202247191011</v>
      </c>
      <c r="O584" s="138">
        <v>0.9358974358974359</v>
      </c>
      <c r="P584" s="137">
        <v>0.95304065793999992</v>
      </c>
      <c r="Q584" s="138">
        <v>0.95681466755</v>
      </c>
    </row>
    <row r="585" spans="1:17" ht="20.149999999999999" customHeight="1" x14ac:dyDescent="0.35">
      <c r="A585" s="148"/>
      <c r="C585" s="136" t="s">
        <v>846</v>
      </c>
      <c r="D585" s="143" t="s">
        <v>277</v>
      </c>
      <c r="E585" s="146" t="s">
        <v>277</v>
      </c>
      <c r="F585" s="137">
        <v>0.92402336539395702</v>
      </c>
      <c r="G585" s="138">
        <v>0.96717064995628099</v>
      </c>
      <c r="H585" s="143">
        <v>0.97914143113503815</v>
      </c>
      <c r="I585" s="146">
        <v>0.98823450854700856</v>
      </c>
      <c r="J585" s="137">
        <v>0.99836900684931507</v>
      </c>
      <c r="K585" s="146">
        <v>0.89222178270042196</v>
      </c>
      <c r="L585" s="137" t="s">
        <v>277</v>
      </c>
      <c r="M585" s="146" t="s">
        <v>277</v>
      </c>
      <c r="N585" s="137">
        <v>0.95348837209302328</v>
      </c>
      <c r="O585" s="138">
        <v>0.91752577319587625</v>
      </c>
      <c r="P585" s="137">
        <v>0.96150676613499997</v>
      </c>
      <c r="Q585" s="138">
        <v>0.971604553945</v>
      </c>
    </row>
    <row r="586" spans="1:17" ht="20.149999999999999" customHeight="1" x14ac:dyDescent="0.35">
      <c r="A586" s="148"/>
      <c r="C586" s="136" t="s">
        <v>847</v>
      </c>
      <c r="D586" s="143" t="s">
        <v>277</v>
      </c>
      <c r="E586" s="146" t="s">
        <v>277</v>
      </c>
      <c r="F586" s="137">
        <v>0.99490368150684927</v>
      </c>
      <c r="G586" s="138">
        <v>0.99875050689375511</v>
      </c>
      <c r="H586" s="143" t="s">
        <v>277</v>
      </c>
      <c r="I586" s="146" t="s">
        <v>277</v>
      </c>
      <c r="J586" s="137" t="s">
        <v>277</v>
      </c>
      <c r="K586" s="146" t="s">
        <v>277</v>
      </c>
      <c r="L586" s="137" t="s">
        <v>277</v>
      </c>
      <c r="M586" s="146" t="s">
        <v>277</v>
      </c>
      <c r="N586" s="137" t="s">
        <v>277</v>
      </c>
      <c r="O586" s="138" t="s">
        <v>277</v>
      </c>
      <c r="P586" s="137">
        <v>0.95856428649100001</v>
      </c>
      <c r="Q586" s="138">
        <v>0.9138205158399999</v>
      </c>
    </row>
    <row r="587" spans="1:17" ht="20.149999999999999" customHeight="1" x14ac:dyDescent="0.35">
      <c r="A587" s="148"/>
      <c r="C587" s="136" t="s">
        <v>848</v>
      </c>
      <c r="D587" s="143">
        <v>0.99627560521415304</v>
      </c>
      <c r="E587" s="146">
        <v>0.99946385488338796</v>
      </c>
      <c r="F587" s="137">
        <v>0</v>
      </c>
      <c r="G587" s="138">
        <v>1</v>
      </c>
      <c r="H587" s="143" t="s">
        <v>277</v>
      </c>
      <c r="I587" s="146" t="s">
        <v>277</v>
      </c>
      <c r="J587" s="137" t="s">
        <v>277</v>
      </c>
      <c r="K587" s="146" t="s">
        <v>277</v>
      </c>
      <c r="L587" s="137" t="s">
        <v>277</v>
      </c>
      <c r="M587" s="146" t="s">
        <v>277</v>
      </c>
      <c r="N587" s="137" t="s">
        <v>277</v>
      </c>
      <c r="O587" s="138" t="s">
        <v>277</v>
      </c>
      <c r="P587" s="137">
        <v>0.94302610154363631</v>
      </c>
      <c r="Q587" s="138">
        <v>0.95655117842166659</v>
      </c>
    </row>
    <row r="588" spans="1:17" ht="20.149999999999999" customHeight="1" x14ac:dyDescent="0.35">
      <c r="A588" s="148"/>
      <c r="C588" s="136" t="s">
        <v>849</v>
      </c>
      <c r="D588" s="143" t="s">
        <v>277</v>
      </c>
      <c r="E588" s="146" t="s">
        <v>277</v>
      </c>
      <c r="F588" s="137">
        <v>0.96842144691780818</v>
      </c>
      <c r="G588" s="138">
        <v>0.98483429651826482</v>
      </c>
      <c r="H588" s="143" t="s">
        <v>277</v>
      </c>
      <c r="I588" s="146" t="s">
        <v>277</v>
      </c>
      <c r="J588" s="137" t="s">
        <v>277</v>
      </c>
      <c r="K588" s="146" t="s">
        <v>277</v>
      </c>
      <c r="L588" s="137" t="s">
        <v>277</v>
      </c>
      <c r="M588" s="146" t="s">
        <v>277</v>
      </c>
      <c r="N588" s="137" t="s">
        <v>277</v>
      </c>
      <c r="O588" s="138" t="s">
        <v>277</v>
      </c>
      <c r="P588" s="137" t="s">
        <v>277</v>
      </c>
      <c r="Q588" s="138" t="s">
        <v>277</v>
      </c>
    </row>
    <row r="589" spans="1:17" ht="20.149999999999999" customHeight="1" x14ac:dyDescent="0.35">
      <c r="A589" s="148"/>
      <c r="C589" s="136" t="s">
        <v>850</v>
      </c>
      <c r="D589" s="143">
        <v>0.99681528662420404</v>
      </c>
      <c r="E589" s="146">
        <v>0.99861818809914504</v>
      </c>
      <c r="F589" s="137">
        <v>0.9847004861220009</v>
      </c>
      <c r="G589" s="138">
        <v>0.95707203511414785</v>
      </c>
      <c r="H589" s="143">
        <v>0.92467167422524565</v>
      </c>
      <c r="I589" s="146">
        <v>0.97396383897110639</v>
      </c>
      <c r="J589" s="137">
        <v>0.98631246567819875</v>
      </c>
      <c r="K589" s="146">
        <v>0.92314398734177217</v>
      </c>
      <c r="L589" s="137" t="s">
        <v>277</v>
      </c>
      <c r="M589" s="146" t="s">
        <v>277</v>
      </c>
      <c r="N589" s="137">
        <v>0.94358974358974357</v>
      </c>
      <c r="O589" s="138">
        <v>0.98067632850241548</v>
      </c>
      <c r="P589" s="137">
        <v>0.88332605748699999</v>
      </c>
      <c r="Q589" s="138">
        <v>0.90745618018299989</v>
      </c>
    </row>
    <row r="590" spans="1:17" ht="20.149999999999999" customHeight="1" x14ac:dyDescent="0.35">
      <c r="A590" s="148"/>
      <c r="C590" s="136" t="s">
        <v>851</v>
      </c>
      <c r="D590" s="143" t="s">
        <v>277</v>
      </c>
      <c r="E590" s="146" t="s">
        <v>277</v>
      </c>
      <c r="F590" s="137">
        <v>0.95741561599828973</v>
      </c>
      <c r="G590" s="138">
        <v>0.96944401654343115</v>
      </c>
      <c r="H590" s="143" t="s">
        <v>277</v>
      </c>
      <c r="I590" s="146" t="s">
        <v>277</v>
      </c>
      <c r="J590" s="137" t="s">
        <v>277</v>
      </c>
      <c r="K590" s="146" t="s">
        <v>277</v>
      </c>
      <c r="L590" s="137" t="s">
        <v>277</v>
      </c>
      <c r="M590" s="146" t="s">
        <v>277</v>
      </c>
      <c r="N590" s="137" t="s">
        <v>277</v>
      </c>
      <c r="O590" s="138" t="s">
        <v>277</v>
      </c>
      <c r="P590" s="137">
        <v>0.89297838563900001</v>
      </c>
      <c r="Q590" s="138">
        <v>0.93256849646600004</v>
      </c>
    </row>
    <row r="591" spans="1:17" ht="20.149999999999999" customHeight="1" x14ac:dyDescent="0.35">
      <c r="A591" s="148"/>
      <c r="C591" s="136" t="s">
        <v>852</v>
      </c>
      <c r="D591" s="143" t="s">
        <v>277</v>
      </c>
      <c r="E591" s="146" t="s">
        <v>277</v>
      </c>
      <c r="F591" s="137" t="s">
        <v>277</v>
      </c>
      <c r="G591" s="138" t="s">
        <v>277</v>
      </c>
      <c r="H591" s="143" t="s">
        <v>277</v>
      </c>
      <c r="I591" s="146" t="s">
        <v>277</v>
      </c>
      <c r="J591" s="137" t="s">
        <v>277</v>
      </c>
      <c r="K591" s="146" t="s">
        <v>277</v>
      </c>
      <c r="L591" s="137" t="s">
        <v>277</v>
      </c>
      <c r="M591" s="146" t="s">
        <v>277</v>
      </c>
      <c r="N591" s="137" t="s">
        <v>277</v>
      </c>
      <c r="O591" s="138" t="s">
        <v>277</v>
      </c>
      <c r="P591" s="137">
        <v>0.94444444444916664</v>
      </c>
      <c r="Q591" s="138">
        <v>0.94780917281333343</v>
      </c>
    </row>
    <row r="592" spans="1:17" ht="20.149999999999999" customHeight="1" x14ac:dyDescent="0.35">
      <c r="A592" s="148"/>
      <c r="C592" s="136" t="s">
        <v>853</v>
      </c>
      <c r="D592" s="143" t="s">
        <v>277</v>
      </c>
      <c r="E592" s="146">
        <v>0.99961793173713698</v>
      </c>
      <c r="F592" s="137">
        <v>0</v>
      </c>
      <c r="G592" s="138">
        <v>1</v>
      </c>
      <c r="H592" s="143" t="s">
        <v>277</v>
      </c>
      <c r="I592" s="146" t="s">
        <v>277</v>
      </c>
      <c r="J592" s="137" t="s">
        <v>277</v>
      </c>
      <c r="K592" s="146" t="s">
        <v>277</v>
      </c>
      <c r="L592" s="137" t="s">
        <v>277</v>
      </c>
      <c r="M592" s="146" t="s">
        <v>277</v>
      </c>
      <c r="N592" s="137" t="s">
        <v>277</v>
      </c>
      <c r="O592" s="138" t="s">
        <v>277</v>
      </c>
      <c r="P592" s="137">
        <v>0.97074932795899993</v>
      </c>
      <c r="Q592" s="138">
        <v>0.9459285394275001</v>
      </c>
    </row>
    <row r="593" spans="1:17" ht="20.149999999999999" customHeight="1" x14ac:dyDescent="0.35">
      <c r="A593" s="148"/>
      <c r="C593" s="136" t="s">
        <v>854</v>
      </c>
      <c r="D593" s="143" t="s">
        <v>277</v>
      </c>
      <c r="E593" s="146" t="s">
        <v>277</v>
      </c>
      <c r="F593" s="137">
        <v>1</v>
      </c>
      <c r="G593" s="138">
        <v>0.99916159941035565</v>
      </c>
      <c r="H593" s="143" t="s">
        <v>277</v>
      </c>
      <c r="I593" s="146" t="s">
        <v>277</v>
      </c>
      <c r="J593" s="137" t="s">
        <v>277</v>
      </c>
      <c r="K593" s="146" t="s">
        <v>277</v>
      </c>
      <c r="L593" s="137" t="s">
        <v>277</v>
      </c>
      <c r="M593" s="146" t="s">
        <v>277</v>
      </c>
      <c r="N593" s="137" t="s">
        <v>277</v>
      </c>
      <c r="O593" s="138" t="s">
        <v>277</v>
      </c>
      <c r="P593" s="137">
        <v>0.94900783897800001</v>
      </c>
      <c r="Q593" s="138">
        <v>0.95453186574300009</v>
      </c>
    </row>
    <row r="594" spans="1:17" ht="20.149999999999999" customHeight="1" x14ac:dyDescent="0.35">
      <c r="A594" s="148"/>
      <c r="C594" s="136" t="s">
        <v>855</v>
      </c>
      <c r="D594" s="143" t="s">
        <v>277</v>
      </c>
      <c r="E594" s="146" t="s">
        <v>277</v>
      </c>
      <c r="F594" s="137">
        <v>0.99603016774891773</v>
      </c>
      <c r="G594" s="138">
        <v>0.99915792665525116</v>
      </c>
      <c r="H594" s="143" t="s">
        <v>277</v>
      </c>
      <c r="I594" s="146" t="s">
        <v>277</v>
      </c>
      <c r="J594" s="137">
        <v>0.99915810502283109</v>
      </c>
      <c r="K594" s="146">
        <v>0.99166402953586497</v>
      </c>
      <c r="L594" s="137" t="s">
        <v>277</v>
      </c>
      <c r="M594" s="146" t="s">
        <v>277</v>
      </c>
      <c r="N594" s="137">
        <v>1</v>
      </c>
      <c r="O594" s="138">
        <v>1</v>
      </c>
      <c r="P594" s="137">
        <v>0.9479286791449999</v>
      </c>
      <c r="Q594" s="138">
        <v>0.95431010990999998</v>
      </c>
    </row>
    <row r="595" spans="1:17" ht="20.149999999999999" customHeight="1" x14ac:dyDescent="0.35">
      <c r="A595" s="148"/>
      <c r="C595" s="136" t="s">
        <v>856</v>
      </c>
      <c r="D595" s="143">
        <v>0.96070640176600397</v>
      </c>
      <c r="E595" s="146">
        <v>0.957291783432351</v>
      </c>
      <c r="F595" s="137">
        <v>0.97430000000000005</v>
      </c>
      <c r="G595" s="138">
        <v>0.99998572727272728</v>
      </c>
      <c r="H595" s="143" t="s">
        <v>277</v>
      </c>
      <c r="I595" s="146" t="s">
        <v>277</v>
      </c>
      <c r="J595" s="137">
        <v>0.96932973838601477</v>
      </c>
      <c r="K595" s="146">
        <v>0.98032560875792885</v>
      </c>
      <c r="L595" s="137" t="s">
        <v>277</v>
      </c>
      <c r="M595" s="146" t="s">
        <v>277</v>
      </c>
      <c r="N595" s="137">
        <v>0.9799107142857143</v>
      </c>
      <c r="O595" s="138">
        <v>0.96474953617810766</v>
      </c>
      <c r="P595" s="137">
        <v>0.93223650331166652</v>
      </c>
      <c r="Q595" s="138">
        <v>0.93524346363636368</v>
      </c>
    </row>
    <row r="596" spans="1:17" ht="20.149999999999999" customHeight="1" x14ac:dyDescent="0.35">
      <c r="A596" s="148"/>
      <c r="C596" s="136" t="s">
        <v>857</v>
      </c>
      <c r="D596" s="143" t="s">
        <v>277</v>
      </c>
      <c r="E596" s="146" t="s">
        <v>277</v>
      </c>
      <c r="F596" s="137">
        <v>0.99866200258201698</v>
      </c>
      <c r="G596" s="138">
        <v>0.97585313213470315</v>
      </c>
      <c r="H596" s="143" t="s">
        <v>277</v>
      </c>
      <c r="I596" s="146" t="s">
        <v>277</v>
      </c>
      <c r="J596" s="137" t="s">
        <v>277</v>
      </c>
      <c r="K596" s="146" t="s">
        <v>277</v>
      </c>
      <c r="L596" s="137" t="s">
        <v>277</v>
      </c>
      <c r="M596" s="146" t="s">
        <v>277</v>
      </c>
      <c r="N596" s="137" t="s">
        <v>277</v>
      </c>
      <c r="O596" s="138" t="s">
        <v>277</v>
      </c>
      <c r="P596" s="137">
        <v>0.95673811283600008</v>
      </c>
      <c r="Q596" s="138">
        <v>0.93538298436299994</v>
      </c>
    </row>
    <row r="597" spans="1:17" ht="20.149999999999999" customHeight="1" x14ac:dyDescent="0.35">
      <c r="A597" s="148"/>
      <c r="C597" s="136" t="s">
        <v>858</v>
      </c>
      <c r="D597" s="143" t="s">
        <v>277</v>
      </c>
      <c r="E597" s="146" t="s">
        <v>277</v>
      </c>
      <c r="F597" s="137" t="s">
        <v>277</v>
      </c>
      <c r="G597" s="138" t="s">
        <v>277</v>
      </c>
      <c r="H597" s="143" t="s">
        <v>277</v>
      </c>
      <c r="I597" s="146" t="s">
        <v>277</v>
      </c>
      <c r="J597" s="137" t="s">
        <v>277</v>
      </c>
      <c r="K597" s="146" t="s">
        <v>277</v>
      </c>
      <c r="L597" s="137" t="s">
        <v>277</v>
      </c>
      <c r="M597" s="146" t="s">
        <v>277</v>
      </c>
      <c r="N597" s="137" t="s">
        <v>277</v>
      </c>
      <c r="O597" s="138" t="s">
        <v>277</v>
      </c>
      <c r="P597" s="137">
        <v>0.96662603227916677</v>
      </c>
      <c r="Q597" s="138">
        <v>0.97655583973249993</v>
      </c>
    </row>
    <row r="598" spans="1:17" ht="20.149999999999999" customHeight="1" x14ac:dyDescent="0.35">
      <c r="A598" s="148"/>
      <c r="C598" s="136" t="s">
        <v>859</v>
      </c>
      <c r="D598" s="143">
        <v>0.99869152764147895</v>
      </c>
      <c r="E598" s="146">
        <v>0.99851839309147905</v>
      </c>
      <c r="F598" s="137">
        <v>0.99379999999999991</v>
      </c>
      <c r="G598" s="138">
        <v>0.89015663636363651</v>
      </c>
      <c r="H598" s="143" t="s">
        <v>277</v>
      </c>
      <c r="I598" s="146" t="s">
        <v>277</v>
      </c>
      <c r="J598" s="137">
        <v>0.98212257374293177</v>
      </c>
      <c r="K598" s="146">
        <v>0.95963308245425516</v>
      </c>
      <c r="L598" s="137">
        <v>0.97719999999999996</v>
      </c>
      <c r="M598" s="146">
        <v>0.98839999999999995</v>
      </c>
      <c r="N598" s="137" t="s">
        <v>277</v>
      </c>
      <c r="O598" s="138" t="s">
        <v>277</v>
      </c>
      <c r="P598" s="137">
        <v>0.93761454242916675</v>
      </c>
      <c r="Q598" s="138">
        <v>0.84260375233250007</v>
      </c>
    </row>
    <row r="599" spans="1:17" ht="20.149999999999999" customHeight="1" x14ac:dyDescent="0.35">
      <c r="A599" s="148"/>
      <c r="C599" s="136" t="s">
        <v>860</v>
      </c>
      <c r="D599" s="143" t="s">
        <v>277</v>
      </c>
      <c r="E599" s="146" t="s">
        <v>277</v>
      </c>
      <c r="F599" s="137">
        <v>0.98312020890747254</v>
      </c>
      <c r="G599" s="138">
        <v>0.99006509635260387</v>
      </c>
      <c r="H599" s="143">
        <v>0.95620767928593409</v>
      </c>
      <c r="I599" s="146">
        <v>0.92834187697160886</v>
      </c>
      <c r="J599" s="137">
        <v>0.95511574074074079</v>
      </c>
      <c r="K599" s="146">
        <v>0.89486044743701132</v>
      </c>
      <c r="L599" s="137" t="s">
        <v>277</v>
      </c>
      <c r="M599" s="146" t="s">
        <v>277</v>
      </c>
      <c r="N599" s="137">
        <v>0.66666666666666663</v>
      </c>
      <c r="O599" s="138">
        <v>1</v>
      </c>
      <c r="P599" s="137">
        <v>0.95190666573100002</v>
      </c>
      <c r="Q599" s="138">
        <v>0.93963553530800004</v>
      </c>
    </row>
    <row r="600" spans="1:17" ht="20.149999999999999" customHeight="1" x14ac:dyDescent="0.35">
      <c r="A600" s="148"/>
      <c r="C600" s="136" t="s">
        <v>861</v>
      </c>
      <c r="D600" s="143" t="s">
        <v>277</v>
      </c>
      <c r="E600" s="146" t="s">
        <v>277</v>
      </c>
      <c r="F600" s="137">
        <v>0.97535293311403504</v>
      </c>
      <c r="G600" s="138">
        <v>1</v>
      </c>
      <c r="H600" s="143" t="s">
        <v>277</v>
      </c>
      <c r="I600" s="146" t="s">
        <v>277</v>
      </c>
      <c r="J600" s="137" t="s">
        <v>277</v>
      </c>
      <c r="K600" s="146" t="s">
        <v>277</v>
      </c>
      <c r="L600" s="137" t="s">
        <v>277</v>
      </c>
      <c r="M600" s="146" t="s">
        <v>277</v>
      </c>
      <c r="N600" s="137" t="s">
        <v>277</v>
      </c>
      <c r="O600" s="138" t="s">
        <v>277</v>
      </c>
      <c r="P600" s="137">
        <v>0.95139999086499993</v>
      </c>
      <c r="Q600" s="138">
        <v>0.92297445168699999</v>
      </c>
    </row>
    <row r="601" spans="1:17" ht="20.149999999999999" customHeight="1" x14ac:dyDescent="0.35">
      <c r="A601" s="148"/>
      <c r="C601" s="136" t="s">
        <v>862</v>
      </c>
      <c r="D601" s="143">
        <v>0.96743158494868897</v>
      </c>
      <c r="E601" s="146">
        <v>0.97118116628331796</v>
      </c>
      <c r="F601" s="137">
        <v>0.99620000000000009</v>
      </c>
      <c r="G601" s="138">
        <v>0.87754599999999983</v>
      </c>
      <c r="H601" s="143" t="s">
        <v>277</v>
      </c>
      <c r="I601" s="146" t="s">
        <v>277</v>
      </c>
      <c r="J601" s="137" t="s">
        <v>277</v>
      </c>
      <c r="K601" s="146" t="s">
        <v>277</v>
      </c>
      <c r="L601" s="137" t="s">
        <v>277</v>
      </c>
      <c r="M601" s="146" t="s">
        <v>277</v>
      </c>
      <c r="N601" s="137">
        <v>0.94374999999999998</v>
      </c>
      <c r="O601" s="138">
        <v>0.95597484276729561</v>
      </c>
      <c r="P601" s="137">
        <v>0.96261868194416689</v>
      </c>
      <c r="Q601" s="138">
        <v>0.95034972832166664</v>
      </c>
    </row>
    <row r="602" spans="1:17" ht="20.149999999999999" customHeight="1" x14ac:dyDescent="0.35">
      <c r="A602" s="148"/>
      <c r="C602" s="136" t="s">
        <v>863</v>
      </c>
      <c r="D602" s="143" t="s">
        <v>277</v>
      </c>
      <c r="E602" s="146" t="s">
        <v>277</v>
      </c>
      <c r="F602" s="137">
        <v>0.99789891098484851</v>
      </c>
      <c r="G602" s="138">
        <v>0.99899507705479451</v>
      </c>
      <c r="H602" s="143" t="s">
        <v>277</v>
      </c>
      <c r="I602" s="146" t="s">
        <v>277</v>
      </c>
      <c r="J602" s="137" t="s">
        <v>277</v>
      </c>
      <c r="K602" s="146" t="s">
        <v>277</v>
      </c>
      <c r="L602" s="137" t="s">
        <v>277</v>
      </c>
      <c r="M602" s="146" t="s">
        <v>277</v>
      </c>
      <c r="N602" s="137" t="s">
        <v>277</v>
      </c>
      <c r="O602" s="138" t="s">
        <v>277</v>
      </c>
      <c r="P602" s="137">
        <v>0.87296565669699999</v>
      </c>
      <c r="Q602" s="138">
        <v>0.88713984103300003</v>
      </c>
    </row>
    <row r="603" spans="1:17" ht="20.149999999999999" customHeight="1" x14ac:dyDescent="0.35">
      <c r="A603" s="148"/>
      <c r="C603" s="136" t="s">
        <v>864</v>
      </c>
      <c r="D603" s="143" t="s">
        <v>277</v>
      </c>
      <c r="E603" s="146" t="s">
        <v>277</v>
      </c>
      <c r="F603" s="137">
        <v>0.9860883989726027</v>
      </c>
      <c r="G603" s="138">
        <v>0.99783961187214609</v>
      </c>
      <c r="H603" s="143" t="s">
        <v>277</v>
      </c>
      <c r="I603" s="146" t="s">
        <v>277</v>
      </c>
      <c r="J603" s="137" t="s">
        <v>277</v>
      </c>
      <c r="K603" s="146" t="s">
        <v>277</v>
      </c>
      <c r="L603" s="137" t="s">
        <v>277</v>
      </c>
      <c r="M603" s="146" t="s">
        <v>277</v>
      </c>
      <c r="N603" s="137" t="s">
        <v>277</v>
      </c>
      <c r="O603" s="138" t="s">
        <v>277</v>
      </c>
      <c r="P603" s="137">
        <v>0.92921339050100005</v>
      </c>
      <c r="Q603" s="138">
        <v>0.92382778455600001</v>
      </c>
    </row>
    <row r="604" spans="1:17" ht="20.149999999999999" customHeight="1" x14ac:dyDescent="0.35">
      <c r="A604" s="148"/>
      <c r="C604" s="136" t="s">
        <v>865</v>
      </c>
      <c r="D604" s="143" t="s">
        <v>277</v>
      </c>
      <c r="E604" s="146" t="s">
        <v>277</v>
      </c>
      <c r="F604" s="137">
        <v>0.98385668080017397</v>
      </c>
      <c r="G604" s="138">
        <v>0.98486009186779733</v>
      </c>
      <c r="H604" s="143" t="s">
        <v>277</v>
      </c>
      <c r="I604" s="146" t="s">
        <v>277</v>
      </c>
      <c r="J604" s="137">
        <v>0.99054651826484019</v>
      </c>
      <c r="K604" s="146">
        <v>0.93158887130801693</v>
      </c>
      <c r="L604" s="137" t="s">
        <v>277</v>
      </c>
      <c r="M604" s="146" t="s">
        <v>277</v>
      </c>
      <c r="N604" s="137">
        <v>0.92727272727272725</v>
      </c>
      <c r="O604" s="138">
        <v>0.5</v>
      </c>
      <c r="P604" s="137">
        <v>0.89522446702699998</v>
      </c>
      <c r="Q604" s="138">
        <v>0.90850329024100007</v>
      </c>
    </row>
    <row r="605" spans="1:17" ht="20.149999999999999" customHeight="1" x14ac:dyDescent="0.35">
      <c r="A605" s="148"/>
      <c r="C605" s="136" t="s">
        <v>866</v>
      </c>
      <c r="D605" s="143" t="s">
        <v>277</v>
      </c>
      <c r="E605" s="146" t="s">
        <v>277</v>
      </c>
      <c r="F605" s="137">
        <v>0.99100755930504514</v>
      </c>
      <c r="G605" s="138">
        <v>0.9928937660095779</v>
      </c>
      <c r="H605" s="143" t="s">
        <v>277</v>
      </c>
      <c r="I605" s="146" t="s">
        <v>277</v>
      </c>
      <c r="J605" s="137" t="s">
        <v>277</v>
      </c>
      <c r="K605" s="146" t="s">
        <v>277</v>
      </c>
      <c r="L605" s="137" t="s">
        <v>277</v>
      </c>
      <c r="M605" s="146" t="s">
        <v>277</v>
      </c>
      <c r="N605" s="137">
        <v>0.82352941176470584</v>
      </c>
      <c r="O605" s="138">
        <v>1</v>
      </c>
      <c r="P605" s="137">
        <v>0.94151329243399995</v>
      </c>
      <c r="Q605" s="138">
        <v>0.86947526314399992</v>
      </c>
    </row>
    <row r="606" spans="1:17" ht="20.149999999999999" customHeight="1" x14ac:dyDescent="0.35">
      <c r="A606" s="148"/>
      <c r="C606" s="136" t="s">
        <v>867</v>
      </c>
      <c r="D606" s="143" t="s">
        <v>277</v>
      </c>
      <c r="E606" s="146" t="s">
        <v>277</v>
      </c>
      <c r="F606" s="137">
        <v>0.98912956621004566</v>
      </c>
      <c r="G606" s="138">
        <v>0.97961848113434269</v>
      </c>
      <c r="H606" s="143" t="s">
        <v>277</v>
      </c>
      <c r="I606" s="146" t="s">
        <v>277</v>
      </c>
      <c r="J606" s="137" t="s">
        <v>277</v>
      </c>
      <c r="K606" s="146" t="s">
        <v>277</v>
      </c>
      <c r="L606" s="137" t="s">
        <v>277</v>
      </c>
      <c r="M606" s="146" t="s">
        <v>277</v>
      </c>
      <c r="N606" s="137" t="s">
        <v>277</v>
      </c>
      <c r="O606" s="138" t="s">
        <v>277</v>
      </c>
      <c r="P606" s="137">
        <v>0.9719415587500001</v>
      </c>
      <c r="Q606" s="138">
        <v>0.96340400813200011</v>
      </c>
    </row>
    <row r="607" spans="1:17" ht="20.149999999999999" customHeight="1" x14ac:dyDescent="0.35">
      <c r="A607" s="148"/>
      <c r="C607" s="136" t="s">
        <v>868</v>
      </c>
      <c r="D607" s="143">
        <v>0.99749016983184102</v>
      </c>
      <c r="E607" s="146">
        <v>0.99530704745096499</v>
      </c>
      <c r="F607" s="137">
        <v>0.99790000000000001</v>
      </c>
      <c r="G607" s="138">
        <v>0.92770881818181816</v>
      </c>
      <c r="H607" s="143" t="s">
        <v>277</v>
      </c>
      <c r="I607" s="146" t="s">
        <v>277</v>
      </c>
      <c r="J607" s="137" t="s">
        <v>277</v>
      </c>
      <c r="K607" s="146">
        <v>0.99522474747474721</v>
      </c>
      <c r="L607" s="137" t="s">
        <v>277</v>
      </c>
      <c r="M607" s="146" t="s">
        <v>277</v>
      </c>
      <c r="N607" s="137">
        <v>0.94552529182879375</v>
      </c>
      <c r="O607" s="138">
        <v>0.91909385113268605</v>
      </c>
      <c r="P607" s="137">
        <v>0.86947722190333354</v>
      </c>
      <c r="Q607" s="138">
        <v>0.92357251629750015</v>
      </c>
    </row>
    <row r="608" spans="1:17" ht="20.149999999999999" customHeight="1" x14ac:dyDescent="0.35">
      <c r="A608" s="148"/>
      <c r="C608" s="136" t="s">
        <v>869</v>
      </c>
      <c r="D608" s="143" t="s">
        <v>277</v>
      </c>
      <c r="E608" s="146" t="s">
        <v>277</v>
      </c>
      <c r="F608" s="137" t="s">
        <v>277</v>
      </c>
      <c r="G608" s="138" t="s">
        <v>277</v>
      </c>
      <c r="H608" s="143" t="s">
        <v>277</v>
      </c>
      <c r="I608" s="146" t="s">
        <v>277</v>
      </c>
      <c r="J608" s="137" t="s">
        <v>277</v>
      </c>
      <c r="K608" s="146" t="s">
        <v>277</v>
      </c>
      <c r="L608" s="137" t="s">
        <v>277</v>
      </c>
      <c r="M608" s="146" t="s">
        <v>277</v>
      </c>
      <c r="N608" s="137" t="s">
        <v>277</v>
      </c>
      <c r="O608" s="138" t="s">
        <v>277</v>
      </c>
      <c r="P608" s="137">
        <v>0.90748298726857146</v>
      </c>
      <c r="Q608" s="138">
        <v>0.92975251821363647</v>
      </c>
    </row>
    <row r="609" spans="1:17" ht="20.149999999999999" customHeight="1" x14ac:dyDescent="0.35">
      <c r="A609" s="148"/>
      <c r="C609" s="136" t="s">
        <v>870</v>
      </c>
      <c r="D609" s="143" t="s">
        <v>277</v>
      </c>
      <c r="E609" s="146" t="s">
        <v>277</v>
      </c>
      <c r="F609" s="137" t="s">
        <v>277</v>
      </c>
      <c r="G609" s="138" t="s">
        <v>277</v>
      </c>
      <c r="H609" s="143" t="s">
        <v>277</v>
      </c>
      <c r="I609" s="146" t="s">
        <v>277</v>
      </c>
      <c r="J609" s="137" t="s">
        <v>277</v>
      </c>
      <c r="K609" s="146" t="s">
        <v>277</v>
      </c>
      <c r="L609" s="137" t="s">
        <v>277</v>
      </c>
      <c r="M609" s="146" t="s">
        <v>277</v>
      </c>
      <c r="N609" s="137">
        <v>0.8</v>
      </c>
      <c r="O609" s="138">
        <v>0.76</v>
      </c>
      <c r="P609" s="137" t="s">
        <v>277</v>
      </c>
      <c r="Q609" s="138" t="s">
        <v>277</v>
      </c>
    </row>
    <row r="610" spans="1:17" ht="20.149999999999999" customHeight="1" x14ac:dyDescent="0.35">
      <c r="A610" s="148"/>
      <c r="C610" s="136" t="s">
        <v>871</v>
      </c>
      <c r="D610" s="143" t="s">
        <v>277</v>
      </c>
      <c r="E610" s="146" t="s">
        <v>277</v>
      </c>
      <c r="F610" s="137" t="s">
        <v>277</v>
      </c>
      <c r="G610" s="138" t="s">
        <v>277</v>
      </c>
      <c r="H610" s="143" t="s">
        <v>277</v>
      </c>
      <c r="I610" s="146" t="s">
        <v>277</v>
      </c>
      <c r="J610" s="137">
        <v>0.99455765956536657</v>
      </c>
      <c r="K610" s="146">
        <v>0.99720098862334661</v>
      </c>
      <c r="L610" s="137" t="s">
        <v>277</v>
      </c>
      <c r="M610" s="146" t="s">
        <v>277</v>
      </c>
      <c r="N610" s="137" t="s">
        <v>277</v>
      </c>
      <c r="O610" s="138" t="s">
        <v>277</v>
      </c>
      <c r="P610" s="137" t="s">
        <v>277</v>
      </c>
      <c r="Q610" s="138">
        <v>0.94973544974333335</v>
      </c>
    </row>
    <row r="611" spans="1:17" ht="20.149999999999999" customHeight="1" x14ac:dyDescent="0.35">
      <c r="A611" s="148"/>
      <c r="C611" s="136" t="s">
        <v>872</v>
      </c>
      <c r="D611" s="143" t="s">
        <v>277</v>
      </c>
      <c r="E611" s="146" t="s">
        <v>277</v>
      </c>
      <c r="F611" s="137">
        <v>0.8810173135464231</v>
      </c>
      <c r="G611" s="138">
        <v>0.89696082452302828</v>
      </c>
      <c r="H611" s="143" t="s">
        <v>277</v>
      </c>
      <c r="I611" s="146" t="s">
        <v>277</v>
      </c>
      <c r="J611" s="137" t="s">
        <v>277</v>
      </c>
      <c r="K611" s="146" t="s">
        <v>277</v>
      </c>
      <c r="L611" s="137" t="s">
        <v>277</v>
      </c>
      <c r="M611" s="146" t="s">
        <v>277</v>
      </c>
      <c r="N611" s="137">
        <v>1</v>
      </c>
      <c r="O611" s="138" t="s">
        <v>277</v>
      </c>
      <c r="P611" s="137">
        <v>0.98016708708400002</v>
      </c>
      <c r="Q611" s="138">
        <v>0.95426483272100004</v>
      </c>
    </row>
    <row r="612" spans="1:17" ht="20.149999999999999" customHeight="1" x14ac:dyDescent="0.35">
      <c r="A612" s="148"/>
      <c r="C612" s="136" t="s">
        <v>873</v>
      </c>
      <c r="D612" s="143" t="s">
        <v>277</v>
      </c>
      <c r="E612" s="146" t="s">
        <v>277</v>
      </c>
      <c r="F612" s="137">
        <v>0.98219628855624674</v>
      </c>
      <c r="G612" s="138">
        <v>0.98568689948263122</v>
      </c>
      <c r="H612" s="143">
        <v>0.94849840023269338</v>
      </c>
      <c r="I612" s="146">
        <v>0.89519243777056279</v>
      </c>
      <c r="J612" s="137" t="s">
        <v>277</v>
      </c>
      <c r="K612" s="146">
        <v>0.99716372282608701</v>
      </c>
      <c r="L612" s="137" t="s">
        <v>277</v>
      </c>
      <c r="M612" s="146" t="s">
        <v>277</v>
      </c>
      <c r="N612" s="137" t="s">
        <v>277</v>
      </c>
      <c r="O612" s="138" t="s">
        <v>277</v>
      </c>
      <c r="P612" s="137">
        <v>0.95868226008299995</v>
      </c>
      <c r="Q612" s="138">
        <v>0.92905278921800005</v>
      </c>
    </row>
    <row r="613" spans="1:17" ht="20.149999999999999" customHeight="1" x14ac:dyDescent="0.35">
      <c r="A613" s="148"/>
      <c r="C613" s="136" t="s">
        <v>874</v>
      </c>
      <c r="D613" s="143" t="s">
        <v>277</v>
      </c>
      <c r="E613" s="146" t="s">
        <v>277</v>
      </c>
      <c r="F613" s="137">
        <v>0.93075279046169457</v>
      </c>
      <c r="G613" s="138">
        <v>0.89108035261288687</v>
      </c>
      <c r="H613" s="143" t="s">
        <v>277</v>
      </c>
      <c r="I613" s="146" t="s">
        <v>277</v>
      </c>
      <c r="J613" s="137" t="s">
        <v>277</v>
      </c>
      <c r="K613" s="146" t="s">
        <v>277</v>
      </c>
      <c r="L613" s="137" t="s">
        <v>277</v>
      </c>
      <c r="M613" s="146" t="s">
        <v>277</v>
      </c>
      <c r="N613" s="137" t="s">
        <v>277</v>
      </c>
      <c r="O613" s="138">
        <v>1</v>
      </c>
      <c r="P613" s="137">
        <v>0.88871103997199996</v>
      </c>
      <c r="Q613" s="138">
        <v>0.94496230294700001</v>
      </c>
    </row>
    <row r="614" spans="1:17" ht="20.149999999999999" customHeight="1" x14ac:dyDescent="0.35">
      <c r="A614" s="148"/>
      <c r="C614" s="136" t="s">
        <v>875</v>
      </c>
      <c r="D614" s="143" t="s">
        <v>277</v>
      </c>
      <c r="E614" s="146" t="s">
        <v>277</v>
      </c>
      <c r="F614" s="137" t="s">
        <v>277</v>
      </c>
      <c r="G614" s="138" t="s">
        <v>277</v>
      </c>
      <c r="H614" s="143" t="s">
        <v>277</v>
      </c>
      <c r="I614" s="146" t="s">
        <v>277</v>
      </c>
      <c r="J614" s="137" t="s">
        <v>277</v>
      </c>
      <c r="K614" s="146" t="s">
        <v>277</v>
      </c>
      <c r="L614" s="137" t="s">
        <v>277</v>
      </c>
      <c r="M614" s="146" t="s">
        <v>277</v>
      </c>
      <c r="N614" s="137">
        <v>1</v>
      </c>
      <c r="O614" s="138">
        <v>0.9285714285714286</v>
      </c>
      <c r="P614" s="137" t="s">
        <v>277</v>
      </c>
      <c r="Q614" s="138" t="s">
        <v>277</v>
      </c>
    </row>
    <row r="615" spans="1:17" ht="20.149999999999999" customHeight="1" x14ac:dyDescent="0.35">
      <c r="A615" s="148"/>
      <c r="C615" s="136" t="s">
        <v>876</v>
      </c>
      <c r="D615" s="143" t="s">
        <v>277</v>
      </c>
      <c r="E615" s="146" t="s">
        <v>277</v>
      </c>
      <c r="F615" s="137">
        <v>0</v>
      </c>
      <c r="G615" s="138">
        <v>0.9994329999999999</v>
      </c>
      <c r="H615" s="143" t="s">
        <v>277</v>
      </c>
      <c r="I615" s="146" t="s">
        <v>277</v>
      </c>
      <c r="J615" s="137" t="s">
        <v>277</v>
      </c>
      <c r="K615" s="146" t="s">
        <v>277</v>
      </c>
      <c r="L615" s="137" t="s">
        <v>277</v>
      </c>
      <c r="M615" s="146" t="s">
        <v>277</v>
      </c>
      <c r="N615" s="137" t="s">
        <v>277</v>
      </c>
      <c r="O615" s="138" t="s">
        <v>277</v>
      </c>
      <c r="P615" s="137" t="s">
        <v>277</v>
      </c>
      <c r="Q615" s="138" t="s">
        <v>277</v>
      </c>
    </row>
    <row r="616" spans="1:17" ht="20.149999999999999" customHeight="1" x14ac:dyDescent="0.35">
      <c r="A616" s="148"/>
      <c r="C616" s="136" t="s">
        <v>877</v>
      </c>
      <c r="D616" s="143">
        <v>0.973273103707886</v>
      </c>
      <c r="E616" s="146">
        <v>0.99691256380701498</v>
      </c>
      <c r="F616" s="137">
        <v>0.99620000000000009</v>
      </c>
      <c r="G616" s="138">
        <v>0.9973918181818181</v>
      </c>
      <c r="H616" s="143" t="s">
        <v>277</v>
      </c>
      <c r="I616" s="146" t="s">
        <v>277</v>
      </c>
      <c r="J616" s="137" t="s">
        <v>277</v>
      </c>
      <c r="K616" s="146" t="s">
        <v>277</v>
      </c>
      <c r="L616" s="137" t="s">
        <v>277</v>
      </c>
      <c r="M616" s="146" t="s">
        <v>277</v>
      </c>
      <c r="N616" s="137">
        <v>0.96254681647940077</v>
      </c>
      <c r="O616" s="138">
        <v>0.99183673469387756</v>
      </c>
      <c r="P616" s="137">
        <v>0.9533728297163635</v>
      </c>
      <c r="Q616" s="138">
        <v>0.94451630999583347</v>
      </c>
    </row>
    <row r="617" spans="1:17" ht="20.149999999999999" customHeight="1" x14ac:dyDescent="0.35">
      <c r="A617" s="148"/>
      <c r="C617" s="136" t="s">
        <v>878</v>
      </c>
      <c r="D617" s="143" t="s">
        <v>277</v>
      </c>
      <c r="E617" s="146" t="s">
        <v>277</v>
      </c>
      <c r="F617" s="137">
        <v>0</v>
      </c>
      <c r="G617" s="138">
        <v>1</v>
      </c>
      <c r="H617" s="143" t="s">
        <v>277</v>
      </c>
      <c r="I617" s="146" t="s">
        <v>277</v>
      </c>
      <c r="J617" s="137" t="s">
        <v>277</v>
      </c>
      <c r="K617" s="146" t="s">
        <v>277</v>
      </c>
      <c r="L617" s="137" t="s">
        <v>277</v>
      </c>
      <c r="M617" s="146" t="s">
        <v>277</v>
      </c>
      <c r="N617" s="137" t="s">
        <v>277</v>
      </c>
      <c r="O617" s="138" t="s">
        <v>277</v>
      </c>
      <c r="P617" s="137" t="s">
        <v>277</v>
      </c>
      <c r="Q617" s="138" t="s">
        <v>277</v>
      </c>
    </row>
    <row r="618" spans="1:17" ht="20.149999999999999" customHeight="1" x14ac:dyDescent="0.35">
      <c r="A618" s="148"/>
      <c r="C618" s="136" t="s">
        <v>879</v>
      </c>
      <c r="D618" s="143" t="s">
        <v>277</v>
      </c>
      <c r="E618" s="146" t="s">
        <v>277</v>
      </c>
      <c r="F618" s="137">
        <v>0.99678820442094773</v>
      </c>
      <c r="G618" s="138">
        <v>0.98502635847526354</v>
      </c>
      <c r="H618" s="143" t="s">
        <v>277</v>
      </c>
      <c r="I618" s="146" t="s">
        <v>277</v>
      </c>
      <c r="J618" s="137">
        <v>0.9673758239171375</v>
      </c>
      <c r="K618" s="146">
        <v>0.79676831723027375</v>
      </c>
      <c r="L618" s="137" t="s">
        <v>277</v>
      </c>
      <c r="M618" s="146" t="s">
        <v>277</v>
      </c>
      <c r="N618" s="137">
        <v>0.95238095238095233</v>
      </c>
      <c r="O618" s="138">
        <v>1</v>
      </c>
      <c r="P618" s="137">
        <v>0.95804377017099995</v>
      </c>
      <c r="Q618" s="138">
        <v>0.91097495044200005</v>
      </c>
    </row>
    <row r="619" spans="1:17" ht="20.149999999999999" customHeight="1" x14ac:dyDescent="0.35">
      <c r="A619" s="148"/>
      <c r="C619" s="136" t="s">
        <v>880</v>
      </c>
      <c r="D619" s="143">
        <v>0.99784436300926904</v>
      </c>
      <c r="E619" s="146">
        <v>0.99864084267754005</v>
      </c>
      <c r="F619" s="137">
        <v>0.99170000000000003</v>
      </c>
      <c r="G619" s="138">
        <v>0.95988663636363636</v>
      </c>
      <c r="H619" s="143" t="s">
        <v>277</v>
      </c>
      <c r="I619" s="146" t="s">
        <v>277</v>
      </c>
      <c r="J619" s="137" t="s">
        <v>277</v>
      </c>
      <c r="K619" s="146" t="s">
        <v>277</v>
      </c>
      <c r="L619" s="137" t="s">
        <v>277</v>
      </c>
      <c r="M619" s="146" t="s">
        <v>277</v>
      </c>
      <c r="N619" s="137">
        <v>0.98319327731092432</v>
      </c>
      <c r="O619" s="138">
        <v>0.99230769230769234</v>
      </c>
      <c r="P619" s="137">
        <v>0.93781981940083325</v>
      </c>
      <c r="Q619" s="138">
        <v>0.92682447731666673</v>
      </c>
    </row>
    <row r="620" spans="1:17" ht="20.149999999999999" customHeight="1" x14ac:dyDescent="0.35">
      <c r="A620" s="148"/>
      <c r="C620" s="136" t="s">
        <v>881</v>
      </c>
      <c r="D620" s="143" t="s">
        <v>277</v>
      </c>
      <c r="E620" s="146" t="s">
        <v>277</v>
      </c>
      <c r="F620" s="137">
        <v>0</v>
      </c>
      <c r="G620" s="138">
        <v>0.97558727272727275</v>
      </c>
      <c r="H620" s="143" t="s">
        <v>277</v>
      </c>
      <c r="I620" s="146" t="s">
        <v>277</v>
      </c>
      <c r="J620" s="137">
        <v>0.99615449541284373</v>
      </c>
      <c r="K620" s="146">
        <v>0.97318063766552887</v>
      </c>
      <c r="L620" s="137" t="s">
        <v>277</v>
      </c>
      <c r="M620" s="146" t="s">
        <v>277</v>
      </c>
      <c r="N620" s="137" t="s">
        <v>277</v>
      </c>
      <c r="O620" s="138" t="s">
        <v>277</v>
      </c>
      <c r="P620" s="137">
        <v>0.8669701053708333</v>
      </c>
      <c r="Q620" s="138">
        <v>0.88679245283499997</v>
      </c>
    </row>
    <row r="621" spans="1:17" ht="20.149999999999999" customHeight="1" x14ac:dyDescent="0.35">
      <c r="A621" s="148"/>
      <c r="C621" s="136" t="s">
        <v>882</v>
      </c>
      <c r="D621" s="143" t="s">
        <v>277</v>
      </c>
      <c r="E621" s="146" t="s">
        <v>277</v>
      </c>
      <c r="F621" s="137">
        <v>0</v>
      </c>
      <c r="G621" s="138">
        <v>0.99401700000000015</v>
      </c>
      <c r="H621" s="143" t="s">
        <v>277</v>
      </c>
      <c r="I621" s="146" t="s">
        <v>277</v>
      </c>
      <c r="J621" s="137" t="s">
        <v>277</v>
      </c>
      <c r="K621" s="146" t="s">
        <v>277</v>
      </c>
      <c r="L621" s="137" t="s">
        <v>277</v>
      </c>
      <c r="M621" s="146" t="s">
        <v>277</v>
      </c>
      <c r="N621" s="137" t="s">
        <v>277</v>
      </c>
      <c r="O621" s="138" t="s">
        <v>277</v>
      </c>
      <c r="P621" s="137" t="s">
        <v>277</v>
      </c>
      <c r="Q621" s="138" t="s">
        <v>277</v>
      </c>
    </row>
    <row r="622" spans="1:17" ht="20.149999999999999" customHeight="1" x14ac:dyDescent="0.35">
      <c r="A622" s="148"/>
      <c r="C622" s="136" t="s">
        <v>883</v>
      </c>
      <c r="D622" s="143">
        <v>0.99843327161372997</v>
      </c>
      <c r="E622" s="146">
        <v>0.99900043730867705</v>
      </c>
      <c r="F622" s="137">
        <v>0.99769999999999992</v>
      </c>
      <c r="G622" s="138">
        <v>0.99753836363636372</v>
      </c>
      <c r="H622" s="143" t="s">
        <v>277</v>
      </c>
      <c r="I622" s="146" t="s">
        <v>277</v>
      </c>
      <c r="J622" s="137">
        <v>0.91259424428104596</v>
      </c>
      <c r="K622" s="146">
        <v>0.79198288690476226</v>
      </c>
      <c r="L622" s="137" t="s">
        <v>277</v>
      </c>
      <c r="M622" s="146" t="s">
        <v>277</v>
      </c>
      <c r="N622" s="137">
        <v>0.8666666666666667</v>
      </c>
      <c r="O622" s="138">
        <v>0.625</v>
      </c>
      <c r="P622" s="137">
        <v>0.94939637827545453</v>
      </c>
      <c r="Q622" s="138">
        <v>0.94162814604</v>
      </c>
    </row>
    <row r="623" spans="1:17" ht="20.149999999999999" customHeight="1" x14ac:dyDescent="0.35">
      <c r="A623" s="148"/>
      <c r="C623" s="136" t="s">
        <v>884</v>
      </c>
      <c r="D623" s="143">
        <v>0.99952380952380904</v>
      </c>
      <c r="E623" s="146">
        <v>0.99949847033452</v>
      </c>
      <c r="F623" s="137">
        <v>0</v>
      </c>
      <c r="G623" s="138">
        <v>1</v>
      </c>
      <c r="H623" s="143" t="s">
        <v>277</v>
      </c>
      <c r="I623" s="146" t="s">
        <v>277</v>
      </c>
      <c r="J623" s="137">
        <v>0.99361552014738175</v>
      </c>
      <c r="K623" s="146">
        <v>0.9595811003283119</v>
      </c>
      <c r="L623" s="137" t="s">
        <v>277</v>
      </c>
      <c r="M623" s="146" t="s">
        <v>277</v>
      </c>
      <c r="N623" s="137" t="s">
        <v>277</v>
      </c>
      <c r="O623" s="138" t="s">
        <v>277</v>
      </c>
      <c r="P623" s="137">
        <v>0.95644283121999996</v>
      </c>
      <c r="Q623" s="138">
        <v>0.99310344827600006</v>
      </c>
    </row>
    <row r="624" spans="1:17" ht="20.149999999999999" customHeight="1" x14ac:dyDescent="0.35">
      <c r="A624" s="148"/>
      <c r="C624" s="136" t="s">
        <v>885</v>
      </c>
      <c r="D624" s="143">
        <v>0.99927186072681495</v>
      </c>
      <c r="E624" s="146">
        <v>0.99876821285281903</v>
      </c>
      <c r="F624" s="137" t="s">
        <v>277</v>
      </c>
      <c r="G624" s="138">
        <v>1</v>
      </c>
      <c r="H624" s="143" t="s">
        <v>277</v>
      </c>
      <c r="I624" s="146" t="s">
        <v>277</v>
      </c>
      <c r="J624" s="137" t="s">
        <v>277</v>
      </c>
      <c r="K624" s="146" t="s">
        <v>277</v>
      </c>
      <c r="L624" s="137" t="s">
        <v>277</v>
      </c>
      <c r="M624" s="146" t="s">
        <v>277</v>
      </c>
      <c r="N624" s="137" t="s">
        <v>277</v>
      </c>
      <c r="O624" s="138" t="s">
        <v>277</v>
      </c>
      <c r="P624" s="137" t="s">
        <v>277</v>
      </c>
      <c r="Q624" s="138" t="s">
        <v>277</v>
      </c>
    </row>
    <row r="625" spans="1:17" ht="20.149999999999999" customHeight="1" x14ac:dyDescent="0.35">
      <c r="A625" s="148"/>
      <c r="C625" s="136" t="s">
        <v>886</v>
      </c>
      <c r="D625" s="143">
        <v>0.98468322116500395</v>
      </c>
      <c r="E625" s="146">
        <v>0.86720489977728299</v>
      </c>
      <c r="F625" s="137">
        <v>0</v>
      </c>
      <c r="G625" s="138">
        <v>1</v>
      </c>
      <c r="H625" s="143" t="s">
        <v>277</v>
      </c>
      <c r="I625" s="146" t="s">
        <v>277</v>
      </c>
      <c r="J625" s="137" t="s">
        <v>277</v>
      </c>
      <c r="K625" s="146" t="s">
        <v>277</v>
      </c>
      <c r="L625" s="137" t="s">
        <v>277</v>
      </c>
      <c r="M625" s="146" t="s">
        <v>277</v>
      </c>
      <c r="N625" s="137">
        <v>0.92929292929292928</v>
      </c>
      <c r="O625" s="138">
        <v>0.93536121673003803</v>
      </c>
      <c r="P625" s="137">
        <v>0.94971041133083345</v>
      </c>
      <c r="Q625" s="138">
        <v>0.94115630763000002</v>
      </c>
    </row>
    <row r="626" spans="1:17" ht="20.149999999999999" customHeight="1" x14ac:dyDescent="0.35">
      <c r="A626" s="148"/>
      <c r="C626" s="136" t="s">
        <v>887</v>
      </c>
      <c r="D626" s="143" t="s">
        <v>277</v>
      </c>
      <c r="E626" s="146" t="s">
        <v>277</v>
      </c>
      <c r="F626" s="137" t="s">
        <v>277</v>
      </c>
      <c r="G626" s="138" t="s">
        <v>277</v>
      </c>
      <c r="H626" s="143" t="s">
        <v>277</v>
      </c>
      <c r="I626" s="146" t="s">
        <v>277</v>
      </c>
      <c r="J626" s="137" t="s">
        <v>277</v>
      </c>
      <c r="K626" s="146" t="s">
        <v>277</v>
      </c>
      <c r="L626" s="137" t="s">
        <v>277</v>
      </c>
      <c r="M626" s="146" t="s">
        <v>277</v>
      </c>
      <c r="N626" s="137" t="s">
        <v>277</v>
      </c>
      <c r="O626" s="138" t="s">
        <v>277</v>
      </c>
      <c r="P626" s="137">
        <v>0.90808344312999989</v>
      </c>
      <c r="Q626" s="138">
        <v>0.96931818181999996</v>
      </c>
    </row>
    <row r="627" spans="1:17" ht="20.149999999999999" customHeight="1" x14ac:dyDescent="0.35">
      <c r="A627" s="148"/>
      <c r="C627" s="136" t="s">
        <v>888</v>
      </c>
      <c r="D627" s="143" t="s">
        <v>277</v>
      </c>
      <c r="E627" s="146" t="s">
        <v>277</v>
      </c>
      <c r="F627" s="137">
        <v>0.9998999999999999</v>
      </c>
      <c r="G627" s="138">
        <v>1</v>
      </c>
      <c r="H627" s="143" t="s">
        <v>277</v>
      </c>
      <c r="I627" s="146" t="s">
        <v>277</v>
      </c>
      <c r="J627" s="137" t="s">
        <v>277</v>
      </c>
      <c r="K627" s="146" t="s">
        <v>277</v>
      </c>
      <c r="L627" s="137" t="s">
        <v>277</v>
      </c>
      <c r="M627" s="146" t="s">
        <v>277</v>
      </c>
      <c r="N627" s="137" t="s">
        <v>277</v>
      </c>
      <c r="O627" s="138" t="s">
        <v>277</v>
      </c>
      <c r="P627" s="137">
        <v>0.87971931561250005</v>
      </c>
      <c r="Q627" s="138">
        <v>0.90787975223749995</v>
      </c>
    </row>
    <row r="628" spans="1:17" ht="20.149999999999999" customHeight="1" x14ac:dyDescent="0.35">
      <c r="A628" s="148"/>
      <c r="C628" s="136" t="s">
        <v>889</v>
      </c>
      <c r="D628" s="143" t="s">
        <v>277</v>
      </c>
      <c r="E628" s="146" t="s">
        <v>277</v>
      </c>
      <c r="F628" s="137" t="s">
        <v>277</v>
      </c>
      <c r="G628" s="138" t="s">
        <v>277</v>
      </c>
      <c r="H628" s="143" t="s">
        <v>277</v>
      </c>
      <c r="I628" s="146" t="s">
        <v>277</v>
      </c>
      <c r="J628" s="137">
        <v>0.99360981570512841</v>
      </c>
      <c r="K628" s="146">
        <v>0.98822177666962685</v>
      </c>
      <c r="L628" s="137" t="s">
        <v>277</v>
      </c>
      <c r="M628" s="146" t="s">
        <v>277</v>
      </c>
      <c r="N628" s="137" t="s">
        <v>277</v>
      </c>
      <c r="O628" s="138" t="s">
        <v>277</v>
      </c>
      <c r="P628" s="137" t="s">
        <v>277</v>
      </c>
      <c r="Q628" s="138">
        <v>0.78174603175166668</v>
      </c>
    </row>
    <row r="629" spans="1:17" ht="20.149999999999999" customHeight="1" x14ac:dyDescent="0.35">
      <c r="A629" s="148"/>
      <c r="C629" s="136" t="s">
        <v>890</v>
      </c>
      <c r="D629" s="143">
        <v>0.99718200369254695</v>
      </c>
      <c r="E629" s="146">
        <v>0.99741576384057296</v>
      </c>
      <c r="F629" s="137">
        <v>0</v>
      </c>
      <c r="G629" s="138">
        <v>0.99845790909090926</v>
      </c>
      <c r="H629" s="143" t="s">
        <v>277</v>
      </c>
      <c r="I629" s="146" t="s">
        <v>277</v>
      </c>
      <c r="J629" s="137" t="s">
        <v>277</v>
      </c>
      <c r="K629" s="146">
        <v>0.985458653467297</v>
      </c>
      <c r="L629" s="137" t="s">
        <v>277</v>
      </c>
      <c r="M629" s="146" t="s">
        <v>277</v>
      </c>
      <c r="N629" s="137">
        <v>0.90625</v>
      </c>
      <c r="O629" s="138">
        <v>0.93274853801169588</v>
      </c>
      <c r="P629" s="137">
        <v>0.95737857975416674</v>
      </c>
      <c r="Q629" s="138">
        <v>0.95671067621083339</v>
      </c>
    </row>
    <row r="630" spans="1:17" ht="20.149999999999999" customHeight="1" x14ac:dyDescent="0.35">
      <c r="A630" s="148"/>
      <c r="C630" s="136" t="s">
        <v>891</v>
      </c>
      <c r="D630" s="143">
        <v>0.97052385816430797</v>
      </c>
      <c r="E630" s="146">
        <v>0.97045580219606598</v>
      </c>
      <c r="F630" s="137">
        <v>1</v>
      </c>
      <c r="G630" s="138">
        <v>0.99802218181818181</v>
      </c>
      <c r="H630" s="143" t="s">
        <v>277</v>
      </c>
      <c r="I630" s="146" t="s">
        <v>277</v>
      </c>
      <c r="J630" s="137">
        <v>0.99658900526556771</v>
      </c>
      <c r="K630" s="146">
        <v>0.98274601266788786</v>
      </c>
      <c r="L630" s="137" t="s">
        <v>277</v>
      </c>
      <c r="M630" s="146" t="s">
        <v>277</v>
      </c>
      <c r="N630" s="137">
        <v>0.91612903225806452</v>
      </c>
      <c r="O630" s="138">
        <v>0.94535519125683065</v>
      </c>
      <c r="P630" s="137">
        <v>0.94666666667083332</v>
      </c>
      <c r="Q630" s="138">
        <v>0.96055555555666672</v>
      </c>
    </row>
    <row r="631" spans="1:17" ht="20.149999999999999" customHeight="1" x14ac:dyDescent="0.35">
      <c r="A631" s="148"/>
      <c r="C631" s="136" t="s">
        <v>892</v>
      </c>
      <c r="D631" s="143" t="s">
        <v>277</v>
      </c>
      <c r="E631" s="146" t="s">
        <v>277</v>
      </c>
      <c r="F631" s="137" t="s">
        <v>277</v>
      </c>
      <c r="G631" s="138" t="s">
        <v>277</v>
      </c>
      <c r="H631" s="143" t="s">
        <v>277</v>
      </c>
      <c r="I631" s="146" t="s">
        <v>277</v>
      </c>
      <c r="J631" s="137" t="s">
        <v>277</v>
      </c>
      <c r="K631" s="146" t="s">
        <v>277</v>
      </c>
      <c r="L631" s="137" t="s">
        <v>277</v>
      </c>
      <c r="M631" s="146" t="s">
        <v>277</v>
      </c>
      <c r="N631" s="137">
        <v>0.33333333333333331</v>
      </c>
      <c r="O631" s="138">
        <v>0.75</v>
      </c>
      <c r="P631" s="137" t="s">
        <v>277</v>
      </c>
      <c r="Q631" s="138" t="s">
        <v>277</v>
      </c>
    </row>
    <row r="632" spans="1:17" ht="20.149999999999999" customHeight="1" x14ac:dyDescent="0.35">
      <c r="A632" s="148"/>
      <c r="C632" s="136" t="s">
        <v>893</v>
      </c>
      <c r="D632" s="143" t="s">
        <v>277</v>
      </c>
      <c r="E632" s="146" t="s">
        <v>277</v>
      </c>
      <c r="F632" s="137">
        <v>0.95242722602739727</v>
      </c>
      <c r="G632" s="138">
        <v>0.98713327625570779</v>
      </c>
      <c r="H632" s="143" t="s">
        <v>277</v>
      </c>
      <c r="I632" s="146" t="s">
        <v>277</v>
      </c>
      <c r="J632" s="137">
        <v>0.98695490867579905</v>
      </c>
      <c r="K632" s="146">
        <v>0.95277887658227844</v>
      </c>
      <c r="L632" s="137" t="s">
        <v>277</v>
      </c>
      <c r="M632" s="146" t="s">
        <v>277</v>
      </c>
      <c r="N632" s="137">
        <v>0.88888888888888884</v>
      </c>
      <c r="O632" s="138">
        <v>1</v>
      </c>
      <c r="P632" s="137">
        <v>0.95769079601399998</v>
      </c>
      <c r="Q632" s="138">
        <v>0.94448471121200006</v>
      </c>
    </row>
    <row r="633" spans="1:17" ht="20.149999999999999" customHeight="1" x14ac:dyDescent="0.35">
      <c r="A633" s="148"/>
      <c r="C633" s="136" t="s">
        <v>894</v>
      </c>
      <c r="D633" s="143" t="s">
        <v>277</v>
      </c>
      <c r="E633" s="146" t="s">
        <v>277</v>
      </c>
      <c r="F633" s="137">
        <v>0.96783604452054794</v>
      </c>
      <c r="G633" s="138">
        <v>0.92503069597508381</v>
      </c>
      <c r="H633" s="143" t="s">
        <v>277</v>
      </c>
      <c r="I633" s="146" t="s">
        <v>277</v>
      </c>
      <c r="J633" s="137">
        <v>0.98923224233983287</v>
      </c>
      <c r="K633" s="146">
        <v>0.99694883966244729</v>
      </c>
      <c r="L633" s="137" t="s">
        <v>277</v>
      </c>
      <c r="M633" s="146" t="s">
        <v>277</v>
      </c>
      <c r="N633" s="137">
        <v>0.96923076923076923</v>
      </c>
      <c r="O633" s="138">
        <v>0.95061728395061729</v>
      </c>
      <c r="P633" s="137">
        <v>0.96492785288399996</v>
      </c>
      <c r="Q633" s="138">
        <v>0.98141445078700007</v>
      </c>
    </row>
    <row r="634" spans="1:17" ht="20.149999999999999" customHeight="1" x14ac:dyDescent="0.35">
      <c r="A634" s="148"/>
      <c r="C634" s="136" t="s">
        <v>895</v>
      </c>
      <c r="D634" s="143" t="s">
        <v>277</v>
      </c>
      <c r="E634" s="146" t="s">
        <v>277</v>
      </c>
      <c r="F634" s="137" t="s">
        <v>277</v>
      </c>
      <c r="G634" s="138" t="s">
        <v>277</v>
      </c>
      <c r="H634" s="143" t="s">
        <v>277</v>
      </c>
      <c r="I634" s="146" t="s">
        <v>277</v>
      </c>
      <c r="J634" s="137">
        <v>0.99852933169261315</v>
      </c>
      <c r="K634" s="146">
        <v>0.99965338691840055</v>
      </c>
      <c r="L634" s="137" t="s">
        <v>277</v>
      </c>
      <c r="M634" s="146" t="s">
        <v>277</v>
      </c>
      <c r="N634" s="137" t="s">
        <v>277</v>
      </c>
      <c r="O634" s="138" t="s">
        <v>277</v>
      </c>
      <c r="P634" s="137" t="s">
        <v>277</v>
      </c>
      <c r="Q634" s="138">
        <v>0.88888888889666684</v>
      </c>
    </row>
    <row r="635" spans="1:17" ht="20.149999999999999" customHeight="1" x14ac:dyDescent="0.35">
      <c r="A635" s="148"/>
      <c r="C635" s="136" t="s">
        <v>896</v>
      </c>
      <c r="D635" s="143" t="s">
        <v>277</v>
      </c>
      <c r="E635" s="146" t="s">
        <v>277</v>
      </c>
      <c r="F635" s="137">
        <v>0.99773621355813136</v>
      </c>
      <c r="G635" s="138">
        <v>0.99311885317878468</v>
      </c>
      <c r="H635" s="143" t="s">
        <v>277</v>
      </c>
      <c r="I635" s="146" t="s">
        <v>277</v>
      </c>
      <c r="J635" s="137">
        <v>0.99638555936073059</v>
      </c>
      <c r="K635" s="146">
        <v>0.99886207805907168</v>
      </c>
      <c r="L635" s="137" t="s">
        <v>277</v>
      </c>
      <c r="M635" s="146" t="s">
        <v>277</v>
      </c>
      <c r="N635" s="137">
        <v>1</v>
      </c>
      <c r="O635" s="138">
        <v>0.7</v>
      </c>
      <c r="P635" s="137">
        <v>0.96478423501499999</v>
      </c>
      <c r="Q635" s="138">
        <v>0.94735417179400006</v>
      </c>
    </row>
    <row r="636" spans="1:17" ht="20.149999999999999" customHeight="1" x14ac:dyDescent="0.35">
      <c r="A636" s="148"/>
      <c r="C636" s="136" t="s">
        <v>897</v>
      </c>
      <c r="D636" s="143" t="s">
        <v>277</v>
      </c>
      <c r="E636" s="146" t="s">
        <v>277</v>
      </c>
      <c r="F636" s="137">
        <v>0</v>
      </c>
      <c r="G636" s="138">
        <v>1</v>
      </c>
      <c r="H636" s="143" t="s">
        <v>277</v>
      </c>
      <c r="I636" s="146" t="s">
        <v>277</v>
      </c>
      <c r="J636" s="137" t="s">
        <v>277</v>
      </c>
      <c r="K636" s="146" t="s">
        <v>277</v>
      </c>
      <c r="L636" s="137" t="s">
        <v>277</v>
      </c>
      <c r="M636" s="146" t="s">
        <v>277</v>
      </c>
      <c r="N636" s="137" t="s">
        <v>277</v>
      </c>
      <c r="O636" s="138" t="s">
        <v>277</v>
      </c>
      <c r="P636" s="137" t="s">
        <v>277</v>
      </c>
      <c r="Q636" s="138" t="s">
        <v>277</v>
      </c>
    </row>
    <row r="637" spans="1:17" ht="20.149999999999999" customHeight="1" x14ac:dyDescent="0.35">
      <c r="A637" s="148"/>
      <c r="C637" s="136" t="s">
        <v>898</v>
      </c>
      <c r="D637" s="143" t="s">
        <v>277</v>
      </c>
      <c r="E637" s="146" t="s">
        <v>277</v>
      </c>
      <c r="F637" s="137">
        <v>0.91018970007476518</v>
      </c>
      <c r="G637" s="138">
        <v>0.97741394053303532</v>
      </c>
      <c r="H637" s="143" t="s">
        <v>277</v>
      </c>
      <c r="I637" s="146" t="s">
        <v>277</v>
      </c>
      <c r="J637" s="137">
        <v>0.98029614299589207</v>
      </c>
      <c r="K637" s="146">
        <v>0.82202707454289736</v>
      </c>
      <c r="L637" s="137" t="s">
        <v>277</v>
      </c>
      <c r="M637" s="146" t="s">
        <v>277</v>
      </c>
      <c r="N637" s="137">
        <v>0.9285714285714286</v>
      </c>
      <c r="O637" s="138">
        <v>0.5</v>
      </c>
      <c r="P637" s="137">
        <v>0.83939339795400003</v>
      </c>
      <c r="Q637" s="138">
        <v>0.824631463648</v>
      </c>
    </row>
    <row r="638" spans="1:17" ht="20.149999999999999" customHeight="1" x14ac:dyDescent="0.35">
      <c r="A638" s="148"/>
      <c r="C638" s="136" t="s">
        <v>899</v>
      </c>
      <c r="D638" s="143" t="s">
        <v>277</v>
      </c>
      <c r="E638" s="146" t="s">
        <v>277</v>
      </c>
      <c r="F638" s="137" t="s">
        <v>277</v>
      </c>
      <c r="G638" s="138" t="s">
        <v>277</v>
      </c>
      <c r="H638" s="143" t="s">
        <v>277</v>
      </c>
      <c r="I638" s="146" t="s">
        <v>277</v>
      </c>
      <c r="J638" s="137" t="s">
        <v>277</v>
      </c>
      <c r="K638" s="146" t="s">
        <v>277</v>
      </c>
      <c r="L638" s="137" t="s">
        <v>277</v>
      </c>
      <c r="M638" s="146" t="s">
        <v>277</v>
      </c>
      <c r="N638" s="137" t="s">
        <v>277</v>
      </c>
      <c r="O638" s="138" t="s">
        <v>277</v>
      </c>
      <c r="P638" s="137">
        <v>0.88543102239416671</v>
      </c>
      <c r="Q638" s="138">
        <v>0.88641738126166669</v>
      </c>
    </row>
    <row r="639" spans="1:17" ht="20.149999999999999" customHeight="1" x14ac:dyDescent="0.35">
      <c r="A639" s="148"/>
      <c r="C639" s="136" t="s">
        <v>900</v>
      </c>
      <c r="D639" s="143" t="s">
        <v>277</v>
      </c>
      <c r="E639" s="146" t="s">
        <v>277</v>
      </c>
      <c r="F639" s="137">
        <v>0.99787885273972599</v>
      </c>
      <c r="G639" s="138">
        <v>1</v>
      </c>
      <c r="H639" s="143" t="s">
        <v>277</v>
      </c>
      <c r="I639" s="146" t="s">
        <v>277</v>
      </c>
      <c r="J639" s="137" t="s">
        <v>277</v>
      </c>
      <c r="K639" s="146" t="s">
        <v>277</v>
      </c>
      <c r="L639" s="137" t="s">
        <v>277</v>
      </c>
      <c r="M639" s="146" t="s">
        <v>277</v>
      </c>
      <c r="N639" s="137" t="s">
        <v>277</v>
      </c>
      <c r="O639" s="138" t="s">
        <v>277</v>
      </c>
      <c r="P639" s="137">
        <v>0.94885323898999996</v>
      </c>
      <c r="Q639" s="138">
        <v>0.92586228442899998</v>
      </c>
    </row>
    <row r="640" spans="1:17" ht="20.149999999999999" customHeight="1" x14ac:dyDescent="0.35">
      <c r="A640" s="148"/>
      <c r="C640" s="136" t="s">
        <v>901</v>
      </c>
      <c r="D640" s="143" t="s">
        <v>277</v>
      </c>
      <c r="E640" s="146" t="s">
        <v>277</v>
      </c>
      <c r="F640" s="137">
        <v>0</v>
      </c>
      <c r="G640" s="138">
        <v>0.9967875454545454</v>
      </c>
      <c r="H640" s="143" t="s">
        <v>277</v>
      </c>
      <c r="I640" s="146" t="s">
        <v>277</v>
      </c>
      <c r="J640" s="137">
        <v>0.97547619888531245</v>
      </c>
      <c r="K640" s="146">
        <v>0.99539585613939052</v>
      </c>
      <c r="L640" s="137" t="s">
        <v>277</v>
      </c>
      <c r="M640" s="146" t="s">
        <v>277</v>
      </c>
      <c r="N640" s="137" t="s">
        <v>277</v>
      </c>
      <c r="O640" s="138" t="s">
        <v>277</v>
      </c>
      <c r="P640" s="137" t="s">
        <v>277</v>
      </c>
      <c r="Q640" s="138" t="s">
        <v>277</v>
      </c>
    </row>
    <row r="641" spans="1:17" ht="20.149999999999999" customHeight="1" x14ac:dyDescent="0.35">
      <c r="A641" s="148"/>
      <c r="C641" s="136" t="s">
        <v>902</v>
      </c>
      <c r="D641" s="143">
        <v>0.93827356394795303</v>
      </c>
      <c r="E641" s="146">
        <v>0.98710786420283603</v>
      </c>
      <c r="F641" s="137">
        <v>0.9948999999999999</v>
      </c>
      <c r="G641" s="138">
        <v>0.99807763636363633</v>
      </c>
      <c r="H641" s="143" t="s">
        <v>277</v>
      </c>
      <c r="I641" s="146" t="s">
        <v>277</v>
      </c>
      <c r="J641" s="137" t="s">
        <v>277</v>
      </c>
      <c r="K641" s="146" t="s">
        <v>277</v>
      </c>
      <c r="L641" s="137" t="s">
        <v>277</v>
      </c>
      <c r="M641" s="146" t="s">
        <v>277</v>
      </c>
      <c r="N641" s="137">
        <v>0.9711934156378601</v>
      </c>
      <c r="O641" s="138">
        <v>0.9358490566037736</v>
      </c>
      <c r="P641" s="137">
        <v>0.96883823385000012</v>
      </c>
      <c r="Q641" s="138">
        <v>0.97837170508666693</v>
      </c>
    </row>
    <row r="642" spans="1:17" ht="20.149999999999999" customHeight="1" x14ac:dyDescent="0.35">
      <c r="A642" s="148"/>
      <c r="C642" s="136" t="s">
        <v>903</v>
      </c>
      <c r="D642" s="143" t="s">
        <v>277</v>
      </c>
      <c r="E642" s="146" t="s">
        <v>277</v>
      </c>
      <c r="F642" s="137">
        <v>0</v>
      </c>
      <c r="G642" s="138">
        <v>0.99716136363636354</v>
      </c>
      <c r="H642" s="143" t="s">
        <v>277</v>
      </c>
      <c r="I642" s="146" t="s">
        <v>277</v>
      </c>
      <c r="J642" s="137" t="s">
        <v>277</v>
      </c>
      <c r="K642" s="146" t="s">
        <v>277</v>
      </c>
      <c r="L642" s="137" t="s">
        <v>277</v>
      </c>
      <c r="M642" s="146" t="s">
        <v>277</v>
      </c>
      <c r="N642" s="137">
        <v>0.9375</v>
      </c>
      <c r="O642" s="138">
        <v>0.971830985915493</v>
      </c>
      <c r="P642" s="137">
        <v>0.94702218041166664</v>
      </c>
      <c r="Q642" s="138">
        <v>0.94445484116416667</v>
      </c>
    </row>
    <row r="643" spans="1:17" ht="20.149999999999999" customHeight="1" x14ac:dyDescent="0.35">
      <c r="A643" s="148"/>
      <c r="C643" s="136" t="s">
        <v>904</v>
      </c>
      <c r="D643" s="143" t="s">
        <v>277</v>
      </c>
      <c r="E643" s="146" t="s">
        <v>277</v>
      </c>
      <c r="F643" s="137" t="s">
        <v>277</v>
      </c>
      <c r="G643" s="138" t="s">
        <v>277</v>
      </c>
      <c r="H643" s="143" t="s">
        <v>277</v>
      </c>
      <c r="I643" s="146" t="s">
        <v>277</v>
      </c>
      <c r="J643" s="137">
        <v>0.92946944444444435</v>
      </c>
      <c r="K643" s="146">
        <v>0.94900312485102856</v>
      </c>
      <c r="L643" s="137" t="s">
        <v>277</v>
      </c>
      <c r="M643" s="146" t="s">
        <v>277</v>
      </c>
      <c r="N643" s="137" t="s">
        <v>277</v>
      </c>
      <c r="O643" s="138">
        <v>0.6428571428571429</v>
      </c>
      <c r="P643" s="137">
        <v>0.95068276318666667</v>
      </c>
      <c r="Q643" s="138">
        <v>0.96771284271833335</v>
      </c>
    </row>
    <row r="644" spans="1:17" ht="20.149999999999999" customHeight="1" x14ac:dyDescent="0.35">
      <c r="A644" s="148"/>
      <c r="C644" s="136" t="s">
        <v>905</v>
      </c>
      <c r="D644" s="143" t="s">
        <v>277</v>
      </c>
      <c r="E644" s="146" t="s">
        <v>277</v>
      </c>
      <c r="F644" s="137">
        <v>0.99978235787707148</v>
      </c>
      <c r="G644" s="138">
        <v>0.94754111925858031</v>
      </c>
      <c r="H644" s="143">
        <v>0.96854166666666663</v>
      </c>
      <c r="I644" s="146">
        <v>0.97775399543378994</v>
      </c>
      <c r="J644" s="137">
        <v>0.99828481735159813</v>
      </c>
      <c r="K644" s="146">
        <v>0.993868670886076</v>
      </c>
      <c r="L644" s="137" t="s">
        <v>277</v>
      </c>
      <c r="M644" s="146" t="s">
        <v>277</v>
      </c>
      <c r="N644" s="137">
        <v>0.91489361702127658</v>
      </c>
      <c r="O644" s="138">
        <v>0.93388429752066116</v>
      </c>
      <c r="P644" s="137">
        <v>0.98187619089799993</v>
      </c>
      <c r="Q644" s="138">
        <v>0.97521727322100005</v>
      </c>
    </row>
    <row r="645" spans="1:17" ht="20.149999999999999" customHeight="1" x14ac:dyDescent="0.35">
      <c r="A645" s="148"/>
      <c r="C645" s="136" t="s">
        <v>906</v>
      </c>
      <c r="D645" s="143" t="s">
        <v>277</v>
      </c>
      <c r="E645" s="146">
        <v>0.98270368684569898</v>
      </c>
      <c r="F645" s="137">
        <v>0</v>
      </c>
      <c r="G645" s="138">
        <v>1</v>
      </c>
      <c r="H645" s="143" t="s">
        <v>277</v>
      </c>
      <c r="I645" s="146" t="s">
        <v>277</v>
      </c>
      <c r="J645" s="137">
        <v>0.99995137362637365</v>
      </c>
      <c r="K645" s="146">
        <v>0.99947737429285233</v>
      </c>
      <c r="L645" s="137" t="s">
        <v>277</v>
      </c>
      <c r="M645" s="146" t="s">
        <v>277</v>
      </c>
      <c r="N645" s="137" t="s">
        <v>277</v>
      </c>
      <c r="O645" s="138" t="s">
        <v>277</v>
      </c>
      <c r="P645" s="137" t="s">
        <v>277</v>
      </c>
      <c r="Q645" s="138">
        <v>0.86534679699666683</v>
      </c>
    </row>
    <row r="646" spans="1:17" ht="20.149999999999999" customHeight="1" x14ac:dyDescent="0.35">
      <c r="A646" s="148"/>
      <c r="C646" s="136" t="s">
        <v>907</v>
      </c>
      <c r="D646" s="143">
        <v>0.99889353331694097</v>
      </c>
      <c r="E646" s="146">
        <v>0.99777901166018901</v>
      </c>
      <c r="F646" s="137" t="s">
        <v>277</v>
      </c>
      <c r="G646" s="138" t="s">
        <v>277</v>
      </c>
      <c r="H646" s="143" t="s">
        <v>277</v>
      </c>
      <c r="I646" s="146" t="s">
        <v>277</v>
      </c>
      <c r="J646" s="137" t="s">
        <v>277</v>
      </c>
      <c r="K646" s="146" t="s">
        <v>277</v>
      </c>
      <c r="L646" s="137" t="s">
        <v>277</v>
      </c>
      <c r="M646" s="146" t="s">
        <v>277</v>
      </c>
      <c r="N646" s="137">
        <v>0.96174863387978138</v>
      </c>
      <c r="O646" s="138">
        <v>0.92715231788079466</v>
      </c>
      <c r="P646" s="137">
        <v>0.90625</v>
      </c>
      <c r="Q646" s="138" t="s">
        <v>277</v>
      </c>
    </row>
    <row r="647" spans="1:17" ht="20.149999999999999" customHeight="1" x14ac:dyDescent="0.35">
      <c r="A647" s="148"/>
      <c r="C647" s="136" t="s">
        <v>908</v>
      </c>
      <c r="D647" s="143" t="s">
        <v>277</v>
      </c>
      <c r="E647" s="146" t="s">
        <v>277</v>
      </c>
      <c r="F647" s="137">
        <v>0.99863846080669716</v>
      </c>
      <c r="G647" s="138">
        <v>0.99941269501522068</v>
      </c>
      <c r="H647" s="143" t="s">
        <v>277</v>
      </c>
      <c r="I647" s="146" t="s">
        <v>277</v>
      </c>
      <c r="J647" s="137">
        <v>0.99060359589041092</v>
      </c>
      <c r="K647" s="146">
        <v>0.96278085443037975</v>
      </c>
      <c r="L647" s="137" t="s">
        <v>277</v>
      </c>
      <c r="M647" s="146" t="s">
        <v>277</v>
      </c>
      <c r="N647" s="137">
        <v>0.88235294117647056</v>
      </c>
      <c r="O647" s="138">
        <v>0.73684210526315785</v>
      </c>
      <c r="P647" s="137">
        <v>0.94025532290799996</v>
      </c>
      <c r="Q647" s="138">
        <v>0.944184773935</v>
      </c>
    </row>
    <row r="648" spans="1:17" ht="20.149999999999999" customHeight="1" x14ac:dyDescent="0.35">
      <c r="A648" s="148"/>
      <c r="C648" s="136" t="s">
        <v>909</v>
      </c>
      <c r="D648" s="143">
        <v>0.99992621559802297</v>
      </c>
      <c r="E648" s="146">
        <v>1</v>
      </c>
      <c r="F648" s="137">
        <v>0.9998999999999999</v>
      </c>
      <c r="G648" s="138">
        <v>0.94744563636363643</v>
      </c>
      <c r="H648" s="143" t="s">
        <v>277</v>
      </c>
      <c r="I648" s="146" t="s">
        <v>277</v>
      </c>
      <c r="J648" s="137">
        <v>0.99836027950429707</v>
      </c>
      <c r="K648" s="146">
        <v>0.99824101676717836</v>
      </c>
      <c r="L648" s="137" t="s">
        <v>277</v>
      </c>
      <c r="M648" s="146" t="s">
        <v>277</v>
      </c>
      <c r="N648" s="137">
        <v>0.97653721682847894</v>
      </c>
      <c r="O648" s="138">
        <v>0.98548721492743607</v>
      </c>
      <c r="P648" s="137">
        <v>0.95738900624250012</v>
      </c>
      <c r="Q648" s="138">
        <v>0.97612659127333345</v>
      </c>
    </row>
    <row r="649" spans="1:17" ht="20.149999999999999" customHeight="1" x14ac:dyDescent="0.35">
      <c r="A649" s="148"/>
      <c r="C649" s="136" t="s">
        <v>910</v>
      </c>
      <c r="D649" s="143" t="s">
        <v>277</v>
      </c>
      <c r="E649" s="146">
        <v>0.98868412544455198</v>
      </c>
      <c r="F649" s="137">
        <v>0</v>
      </c>
      <c r="G649" s="138">
        <v>1</v>
      </c>
      <c r="H649" s="143" t="s">
        <v>277</v>
      </c>
      <c r="I649" s="146" t="s">
        <v>277</v>
      </c>
      <c r="J649" s="137" t="s">
        <v>277</v>
      </c>
      <c r="K649" s="146" t="s">
        <v>277</v>
      </c>
      <c r="L649" s="137" t="s">
        <v>277</v>
      </c>
      <c r="M649" s="146" t="s">
        <v>277</v>
      </c>
      <c r="N649" s="137" t="s">
        <v>277</v>
      </c>
      <c r="O649" s="138">
        <v>0.47058823529411764</v>
      </c>
      <c r="P649" s="137">
        <v>0.86631944444749986</v>
      </c>
      <c r="Q649" s="138">
        <v>0.88531353135727275</v>
      </c>
    </row>
    <row r="650" spans="1:17" ht="20.149999999999999" customHeight="1" x14ac:dyDescent="0.35">
      <c r="A650" s="148"/>
      <c r="C650" s="136" t="s">
        <v>911</v>
      </c>
      <c r="D650" s="143" t="s">
        <v>277</v>
      </c>
      <c r="E650" s="146" t="s">
        <v>277</v>
      </c>
      <c r="F650" s="137">
        <v>0.99168505509021587</v>
      </c>
      <c r="G650" s="138">
        <v>0.99501555825600241</v>
      </c>
      <c r="H650" s="143" t="s">
        <v>277</v>
      </c>
      <c r="I650" s="146" t="s">
        <v>277</v>
      </c>
      <c r="J650" s="137" t="s">
        <v>277</v>
      </c>
      <c r="K650" s="146">
        <v>0.98697660519125685</v>
      </c>
      <c r="L650" s="137" t="s">
        <v>277</v>
      </c>
      <c r="M650" s="146" t="s">
        <v>277</v>
      </c>
      <c r="N650" s="137">
        <v>0.5</v>
      </c>
      <c r="O650" s="138" t="s">
        <v>277</v>
      </c>
      <c r="P650" s="137">
        <v>0.9908892453</v>
      </c>
      <c r="Q650" s="138">
        <v>0.93840805775899994</v>
      </c>
    </row>
    <row r="651" spans="1:17" ht="20.149999999999999" customHeight="1" x14ac:dyDescent="0.35">
      <c r="A651" s="148"/>
      <c r="C651" s="136" t="s">
        <v>912</v>
      </c>
      <c r="D651" s="143" t="s">
        <v>277</v>
      </c>
      <c r="E651" s="146" t="s">
        <v>277</v>
      </c>
      <c r="F651" s="137" t="s">
        <v>277</v>
      </c>
      <c r="G651" s="138" t="s">
        <v>277</v>
      </c>
      <c r="H651" s="143" t="s">
        <v>277</v>
      </c>
      <c r="I651" s="146" t="s">
        <v>277</v>
      </c>
      <c r="J651" s="137" t="s">
        <v>277</v>
      </c>
      <c r="K651" s="146" t="s">
        <v>277</v>
      </c>
      <c r="L651" s="137" t="s">
        <v>277</v>
      </c>
      <c r="M651" s="146" t="s">
        <v>277</v>
      </c>
      <c r="N651" s="137">
        <v>0.44444444444444442</v>
      </c>
      <c r="O651" s="138">
        <v>0.83333333333333337</v>
      </c>
      <c r="P651" s="137" t="s">
        <v>277</v>
      </c>
      <c r="Q651" s="138" t="s">
        <v>277</v>
      </c>
    </row>
    <row r="652" spans="1:17" ht="20.149999999999999" customHeight="1" x14ac:dyDescent="0.35">
      <c r="A652" s="148"/>
      <c r="C652" s="136" t="s">
        <v>913</v>
      </c>
      <c r="D652" s="143">
        <v>0.99605633802816895</v>
      </c>
      <c r="E652" s="146">
        <v>0.99518190757128799</v>
      </c>
      <c r="F652" s="137">
        <v>0.99970000000000003</v>
      </c>
      <c r="G652" s="138">
        <v>0.99532236363636362</v>
      </c>
      <c r="H652" s="143" t="s">
        <v>277</v>
      </c>
      <c r="I652" s="146" t="s">
        <v>277</v>
      </c>
      <c r="J652" s="137" t="s">
        <v>277</v>
      </c>
      <c r="K652" s="146" t="s">
        <v>277</v>
      </c>
      <c r="L652" s="137" t="s">
        <v>277</v>
      </c>
      <c r="M652" s="146" t="s">
        <v>277</v>
      </c>
      <c r="N652" s="137">
        <v>0.99084096586178183</v>
      </c>
      <c r="O652" s="138">
        <v>0.97631384159881573</v>
      </c>
      <c r="P652" s="137">
        <v>0.9749781362983333</v>
      </c>
      <c r="Q652" s="138">
        <v>0.9706447455266668</v>
      </c>
    </row>
    <row r="653" spans="1:17" ht="20.149999999999999" customHeight="1" x14ac:dyDescent="0.35">
      <c r="A653" s="148"/>
      <c r="C653" s="136" t="s">
        <v>914</v>
      </c>
      <c r="D653" s="143" t="s">
        <v>277</v>
      </c>
      <c r="E653" s="146" t="s">
        <v>277</v>
      </c>
      <c r="F653" s="137">
        <v>0.99614212328767127</v>
      </c>
      <c r="G653" s="138">
        <v>0.94740924657534242</v>
      </c>
      <c r="H653" s="143" t="s">
        <v>277</v>
      </c>
      <c r="I653" s="146" t="s">
        <v>277</v>
      </c>
      <c r="J653" s="137" t="s">
        <v>277</v>
      </c>
      <c r="K653" s="146" t="s">
        <v>277</v>
      </c>
      <c r="L653" s="137" t="s">
        <v>277</v>
      </c>
      <c r="M653" s="146" t="s">
        <v>277</v>
      </c>
      <c r="N653" s="137" t="s">
        <v>277</v>
      </c>
      <c r="O653" s="138" t="s">
        <v>277</v>
      </c>
      <c r="P653" s="137">
        <v>0.91792502639899998</v>
      </c>
      <c r="Q653" s="138">
        <v>0.93281449835399999</v>
      </c>
    </row>
    <row r="654" spans="1:17" ht="20.149999999999999" customHeight="1" x14ac:dyDescent="0.35">
      <c r="A654" s="148"/>
      <c r="C654" s="136" t="s">
        <v>915</v>
      </c>
      <c r="D654" s="143" t="s">
        <v>277</v>
      </c>
      <c r="E654" s="146" t="s">
        <v>277</v>
      </c>
      <c r="F654" s="137">
        <v>1</v>
      </c>
      <c r="G654" s="138">
        <v>1</v>
      </c>
      <c r="H654" s="143" t="s">
        <v>277</v>
      </c>
      <c r="I654" s="146" t="s">
        <v>277</v>
      </c>
      <c r="J654" s="137" t="s">
        <v>277</v>
      </c>
      <c r="K654" s="146" t="s">
        <v>277</v>
      </c>
      <c r="L654" s="137" t="s">
        <v>277</v>
      </c>
      <c r="M654" s="146" t="s">
        <v>277</v>
      </c>
      <c r="N654" s="137" t="s">
        <v>277</v>
      </c>
      <c r="O654" s="138" t="s">
        <v>277</v>
      </c>
      <c r="P654" s="137">
        <v>0.95439803439799997</v>
      </c>
      <c r="Q654" s="138">
        <v>0.96389381693900011</v>
      </c>
    </row>
    <row r="655" spans="1:17" ht="20.149999999999999" customHeight="1" x14ac:dyDescent="0.35">
      <c r="A655" s="148"/>
      <c r="C655" s="136" t="s">
        <v>916</v>
      </c>
      <c r="D655" s="143" t="s">
        <v>277</v>
      </c>
      <c r="E655" s="146" t="s">
        <v>277</v>
      </c>
      <c r="F655" s="137" t="s">
        <v>277</v>
      </c>
      <c r="G655" s="138" t="s">
        <v>277</v>
      </c>
      <c r="H655" s="143" t="s">
        <v>277</v>
      </c>
      <c r="I655" s="146" t="s">
        <v>277</v>
      </c>
      <c r="J655" s="137" t="s">
        <v>277</v>
      </c>
      <c r="K655" s="146" t="s">
        <v>277</v>
      </c>
      <c r="L655" s="137" t="s">
        <v>277</v>
      </c>
      <c r="M655" s="146" t="s">
        <v>277</v>
      </c>
      <c r="N655" s="137">
        <v>0.61111111111111116</v>
      </c>
      <c r="O655" s="138">
        <v>0.63636363636363635</v>
      </c>
      <c r="P655" s="137">
        <v>0.9659090909136363</v>
      </c>
      <c r="Q655" s="138">
        <v>0.95980235043000006</v>
      </c>
    </row>
    <row r="656" spans="1:17" ht="20.149999999999999" customHeight="1" x14ac:dyDescent="0.35">
      <c r="A656" s="148"/>
      <c r="C656" s="136" t="s">
        <v>917</v>
      </c>
      <c r="D656" s="143" t="s">
        <v>277</v>
      </c>
      <c r="E656" s="146" t="s">
        <v>277</v>
      </c>
      <c r="F656" s="137">
        <v>0.9998999999999999</v>
      </c>
      <c r="G656" s="138">
        <v>0.98571109090909093</v>
      </c>
      <c r="H656" s="143" t="s">
        <v>277</v>
      </c>
      <c r="I656" s="146" t="s">
        <v>277</v>
      </c>
      <c r="J656" s="137" t="s">
        <v>277</v>
      </c>
      <c r="K656" s="146" t="s">
        <v>277</v>
      </c>
      <c r="L656" s="137" t="s">
        <v>277</v>
      </c>
      <c r="M656" s="146" t="s">
        <v>277</v>
      </c>
      <c r="N656" s="137" t="s">
        <v>277</v>
      </c>
      <c r="O656" s="138" t="s">
        <v>277</v>
      </c>
      <c r="P656" s="137">
        <v>0.64986386014199993</v>
      </c>
      <c r="Q656" s="138" t="s">
        <v>277</v>
      </c>
    </row>
    <row r="657" spans="1:17" ht="20.149999999999999" customHeight="1" x14ac:dyDescent="0.35">
      <c r="A657" s="148"/>
      <c r="C657" s="136" t="s">
        <v>918</v>
      </c>
      <c r="D657" s="143">
        <v>0.93710953769262795</v>
      </c>
      <c r="E657" s="146">
        <v>0.98984110445428497</v>
      </c>
      <c r="F657" s="137">
        <v>0</v>
      </c>
      <c r="G657" s="138">
        <v>0.99988509090909083</v>
      </c>
      <c r="H657" s="143" t="s">
        <v>277</v>
      </c>
      <c r="I657" s="146" t="s">
        <v>277</v>
      </c>
      <c r="J657" s="137" t="s">
        <v>277</v>
      </c>
      <c r="K657" s="146" t="s">
        <v>277</v>
      </c>
      <c r="L657" s="137" t="s">
        <v>277</v>
      </c>
      <c r="M657" s="146" t="s">
        <v>277</v>
      </c>
      <c r="N657" s="137">
        <v>0.96039603960396036</v>
      </c>
      <c r="O657" s="138">
        <v>0.95092024539877296</v>
      </c>
      <c r="P657" s="137">
        <v>0.97724778127083323</v>
      </c>
      <c r="Q657" s="138">
        <v>0.98627339609000009</v>
      </c>
    </row>
    <row r="658" spans="1:17" ht="20.149999999999999" customHeight="1" x14ac:dyDescent="0.35">
      <c r="A658" s="148"/>
      <c r="C658" s="136" t="s">
        <v>919</v>
      </c>
      <c r="D658" s="143" t="s">
        <v>277</v>
      </c>
      <c r="E658" s="146" t="s">
        <v>277</v>
      </c>
      <c r="F658" s="137">
        <v>0.97313575693712684</v>
      </c>
      <c r="G658" s="138">
        <v>0.99870345978222685</v>
      </c>
      <c r="H658" s="143" t="s">
        <v>277</v>
      </c>
      <c r="I658" s="146" t="s">
        <v>277</v>
      </c>
      <c r="J658" s="137" t="s">
        <v>277</v>
      </c>
      <c r="K658" s="146" t="s">
        <v>277</v>
      </c>
      <c r="L658" s="137" t="s">
        <v>277</v>
      </c>
      <c r="M658" s="146" t="s">
        <v>277</v>
      </c>
      <c r="N658" s="137" t="s">
        <v>277</v>
      </c>
      <c r="O658" s="138" t="s">
        <v>277</v>
      </c>
      <c r="P658" s="137">
        <v>0.96889304287399991</v>
      </c>
      <c r="Q658" s="138">
        <v>0.94766286730100002</v>
      </c>
    </row>
    <row r="659" spans="1:17" ht="20.149999999999999" customHeight="1" x14ac:dyDescent="0.35">
      <c r="A659" s="148"/>
      <c r="C659" s="136" t="s">
        <v>920</v>
      </c>
      <c r="D659" s="143">
        <v>0.99659863945578198</v>
      </c>
      <c r="E659" s="146">
        <v>0.99639949906073899</v>
      </c>
      <c r="F659" s="137">
        <v>0.98819999999999997</v>
      </c>
      <c r="G659" s="138">
        <v>0.79064290909090895</v>
      </c>
      <c r="H659" s="143" t="s">
        <v>277</v>
      </c>
      <c r="I659" s="146" t="s">
        <v>277</v>
      </c>
      <c r="J659" s="137">
        <v>0.98140341862416114</v>
      </c>
      <c r="K659" s="146">
        <v>0.98145836709407031</v>
      </c>
      <c r="L659" s="137" t="s">
        <v>277</v>
      </c>
      <c r="M659" s="146" t="s">
        <v>277</v>
      </c>
      <c r="N659" s="137">
        <v>0.9883805374001452</v>
      </c>
      <c r="O659" s="138">
        <v>0.97170513775130307</v>
      </c>
      <c r="P659" s="137">
        <v>0.97307027180166661</v>
      </c>
      <c r="Q659" s="138">
        <v>0.96844433483583325</v>
      </c>
    </row>
    <row r="660" spans="1:17" ht="20.149999999999999" customHeight="1" x14ac:dyDescent="0.35">
      <c r="A660" s="148"/>
      <c r="C660" s="136" t="s">
        <v>921</v>
      </c>
      <c r="D660" s="143">
        <v>0.99024476764810199</v>
      </c>
      <c r="E660" s="146">
        <v>0.99022270505160204</v>
      </c>
      <c r="F660" s="137">
        <v>0.99750000000000005</v>
      </c>
      <c r="G660" s="138">
        <v>0.99900981818181822</v>
      </c>
      <c r="H660" s="143" t="s">
        <v>277</v>
      </c>
      <c r="I660" s="146" t="s">
        <v>277</v>
      </c>
      <c r="J660" s="137" t="s">
        <v>277</v>
      </c>
      <c r="K660" s="146">
        <v>0.99999959935897431</v>
      </c>
      <c r="L660" s="137" t="s">
        <v>277</v>
      </c>
      <c r="M660" s="146" t="s">
        <v>277</v>
      </c>
      <c r="N660" s="137">
        <v>0.98484848484848486</v>
      </c>
      <c r="O660" s="138">
        <v>0.98694029850746268</v>
      </c>
      <c r="P660" s="137">
        <v>0.95124735454499998</v>
      </c>
      <c r="Q660" s="138">
        <v>0.92952802295250014</v>
      </c>
    </row>
    <row r="661" spans="1:17" ht="20.149999999999999" customHeight="1" x14ac:dyDescent="0.35">
      <c r="A661" s="148"/>
      <c r="C661" s="136" t="s">
        <v>922</v>
      </c>
      <c r="D661" s="143">
        <v>0.99906542056074799</v>
      </c>
      <c r="E661" s="146">
        <v>0.99929153382925995</v>
      </c>
      <c r="F661" s="137">
        <v>0</v>
      </c>
      <c r="G661" s="138">
        <v>1</v>
      </c>
      <c r="H661" s="143" t="s">
        <v>277</v>
      </c>
      <c r="I661" s="146" t="s">
        <v>277</v>
      </c>
      <c r="J661" s="137" t="s">
        <v>277</v>
      </c>
      <c r="K661" s="146" t="s">
        <v>277</v>
      </c>
      <c r="L661" s="137" t="s">
        <v>277</v>
      </c>
      <c r="M661" s="146" t="s">
        <v>277</v>
      </c>
      <c r="N661" s="137" t="s">
        <v>277</v>
      </c>
      <c r="O661" s="138">
        <v>0.625</v>
      </c>
      <c r="P661" s="137">
        <v>0.99157308023916657</v>
      </c>
      <c r="Q661" s="138">
        <v>0.95696327644833334</v>
      </c>
    </row>
    <row r="662" spans="1:17" ht="20.149999999999999" customHeight="1" x14ac:dyDescent="0.35">
      <c r="A662" s="148"/>
      <c r="C662" s="136" t="s">
        <v>923</v>
      </c>
      <c r="D662" s="143">
        <v>0.99738076384235896</v>
      </c>
      <c r="E662" s="146">
        <v>0.99856527977044496</v>
      </c>
      <c r="F662" s="137">
        <v>0.99919999999999998</v>
      </c>
      <c r="G662" s="138">
        <v>0.99833036363636363</v>
      </c>
      <c r="H662" s="143" t="s">
        <v>277</v>
      </c>
      <c r="I662" s="146" t="s">
        <v>277</v>
      </c>
      <c r="J662" s="137" t="s">
        <v>277</v>
      </c>
      <c r="K662" s="146">
        <v>0.98186398926581453</v>
      </c>
      <c r="L662" s="137" t="s">
        <v>277</v>
      </c>
      <c r="M662" s="146" t="s">
        <v>277</v>
      </c>
      <c r="N662" s="137">
        <v>0.86440677966101698</v>
      </c>
      <c r="O662" s="138">
        <v>0.91803278688524592</v>
      </c>
      <c r="P662" s="137">
        <v>0.86171899430916665</v>
      </c>
      <c r="Q662" s="138">
        <v>0.91930536968666676</v>
      </c>
    </row>
    <row r="663" spans="1:17" ht="20.149999999999999" customHeight="1" x14ac:dyDescent="0.35">
      <c r="A663" s="148"/>
      <c r="C663" s="136" t="s">
        <v>924</v>
      </c>
      <c r="D663" s="143" t="s">
        <v>277</v>
      </c>
      <c r="E663" s="146" t="s">
        <v>277</v>
      </c>
      <c r="F663" s="137" t="s">
        <v>277</v>
      </c>
      <c r="G663" s="138" t="s">
        <v>277</v>
      </c>
      <c r="H663" s="143" t="s">
        <v>277</v>
      </c>
      <c r="I663" s="146" t="s">
        <v>277</v>
      </c>
      <c r="J663" s="137">
        <v>0.94599832054858202</v>
      </c>
      <c r="K663" s="146">
        <v>0.86927074986645292</v>
      </c>
      <c r="L663" s="137" t="s">
        <v>277</v>
      </c>
      <c r="M663" s="146" t="s">
        <v>277</v>
      </c>
      <c r="N663" s="137" t="s">
        <v>277</v>
      </c>
      <c r="O663" s="138" t="s">
        <v>277</v>
      </c>
      <c r="P663" s="137">
        <v>0.94727891156749988</v>
      </c>
      <c r="Q663" s="138">
        <v>0.94713718821249993</v>
      </c>
    </row>
    <row r="664" spans="1:17" ht="20.149999999999999" customHeight="1" x14ac:dyDescent="0.35">
      <c r="A664" s="148"/>
      <c r="C664" s="136" t="s">
        <v>925</v>
      </c>
      <c r="D664" s="143" t="s">
        <v>277</v>
      </c>
      <c r="E664" s="146" t="s">
        <v>277</v>
      </c>
      <c r="F664" s="137">
        <v>0.99380519641090859</v>
      </c>
      <c r="G664" s="138">
        <v>0.99790908756844154</v>
      </c>
      <c r="H664" s="143">
        <v>0.97863647704590817</v>
      </c>
      <c r="I664" s="146">
        <v>0.97917644487391864</v>
      </c>
      <c r="J664" s="137">
        <v>0.93237951807228914</v>
      </c>
      <c r="K664" s="146">
        <v>0.90397542317708335</v>
      </c>
      <c r="L664" s="137" t="s">
        <v>277</v>
      </c>
      <c r="M664" s="146" t="s">
        <v>277</v>
      </c>
      <c r="N664" s="137">
        <v>0.5</v>
      </c>
      <c r="O664" s="138" t="s">
        <v>277</v>
      </c>
      <c r="P664" s="137">
        <v>0.93032210745099997</v>
      </c>
      <c r="Q664" s="138">
        <v>0.91420322600899995</v>
      </c>
    </row>
    <row r="665" spans="1:17" ht="20.149999999999999" customHeight="1" x14ac:dyDescent="0.35">
      <c r="A665" s="148"/>
      <c r="C665" s="136" t="s">
        <v>926</v>
      </c>
      <c r="D665" s="143">
        <v>0.99870633893919802</v>
      </c>
      <c r="E665" s="146">
        <v>0.99990040832586402</v>
      </c>
      <c r="F665" s="137">
        <v>0</v>
      </c>
      <c r="G665" s="138">
        <v>0.9998981818181818</v>
      </c>
      <c r="H665" s="143" t="s">
        <v>277</v>
      </c>
      <c r="I665" s="146" t="s">
        <v>277</v>
      </c>
      <c r="J665" s="137" t="s">
        <v>277</v>
      </c>
      <c r="K665" s="146" t="s">
        <v>277</v>
      </c>
      <c r="L665" s="137" t="s">
        <v>277</v>
      </c>
      <c r="M665" s="146" t="s">
        <v>277</v>
      </c>
      <c r="N665" s="137" t="s">
        <v>277</v>
      </c>
      <c r="O665" s="138" t="s">
        <v>277</v>
      </c>
      <c r="P665" s="137">
        <v>1</v>
      </c>
      <c r="Q665" s="138">
        <v>0.855555555558</v>
      </c>
    </row>
    <row r="666" spans="1:17" ht="20.149999999999999" customHeight="1" x14ac:dyDescent="0.35">
      <c r="A666" s="148"/>
      <c r="C666" s="136" t="s">
        <v>927</v>
      </c>
      <c r="D666" s="143">
        <v>0.99310793943669595</v>
      </c>
      <c r="E666" s="146">
        <v>0.99661600229423597</v>
      </c>
      <c r="F666" s="137">
        <v>0.98599999999999999</v>
      </c>
      <c r="G666" s="138">
        <v>0.97996109090909111</v>
      </c>
      <c r="H666" s="143" t="s">
        <v>277</v>
      </c>
      <c r="I666" s="146" t="s">
        <v>277</v>
      </c>
      <c r="J666" s="137" t="s">
        <v>277</v>
      </c>
      <c r="K666" s="146" t="s">
        <v>277</v>
      </c>
      <c r="L666" s="137" t="s">
        <v>277</v>
      </c>
      <c r="M666" s="146" t="s">
        <v>277</v>
      </c>
      <c r="N666" s="137">
        <v>0.99147727272727271</v>
      </c>
      <c r="O666" s="138">
        <v>0.99061913696060033</v>
      </c>
      <c r="P666" s="137">
        <v>0.94328360619916662</v>
      </c>
      <c r="Q666" s="138">
        <v>0.92241888348916679</v>
      </c>
    </row>
    <row r="667" spans="1:17" ht="20.149999999999999" customHeight="1" x14ac:dyDescent="0.35">
      <c r="A667" s="148"/>
      <c r="C667" s="136" t="s">
        <v>928</v>
      </c>
      <c r="D667" s="143" t="s">
        <v>277</v>
      </c>
      <c r="E667" s="146" t="s">
        <v>277</v>
      </c>
      <c r="F667" s="137">
        <v>0.99419292237442924</v>
      </c>
      <c r="G667" s="138">
        <v>0.9991201484018265</v>
      </c>
      <c r="H667" s="143" t="s">
        <v>277</v>
      </c>
      <c r="I667" s="146" t="s">
        <v>277</v>
      </c>
      <c r="J667" s="137" t="s">
        <v>277</v>
      </c>
      <c r="K667" s="146" t="s">
        <v>277</v>
      </c>
      <c r="L667" s="137" t="s">
        <v>277</v>
      </c>
      <c r="M667" s="146" t="s">
        <v>277</v>
      </c>
      <c r="N667" s="137" t="s">
        <v>277</v>
      </c>
      <c r="O667" s="138" t="s">
        <v>277</v>
      </c>
      <c r="P667" s="137">
        <v>0.93715230792400006</v>
      </c>
      <c r="Q667" s="138">
        <v>0.93895685769500004</v>
      </c>
    </row>
    <row r="668" spans="1:17" ht="20.149999999999999" customHeight="1" x14ac:dyDescent="0.35">
      <c r="A668" s="148"/>
      <c r="C668" s="136" t="s">
        <v>929</v>
      </c>
      <c r="D668" s="143">
        <v>0.99775280898876395</v>
      </c>
      <c r="E668" s="146">
        <v>0.99851810688154097</v>
      </c>
      <c r="F668" s="137" t="s">
        <v>277</v>
      </c>
      <c r="G668" s="138" t="s">
        <v>277</v>
      </c>
      <c r="H668" s="143" t="s">
        <v>277</v>
      </c>
      <c r="I668" s="146" t="s">
        <v>277</v>
      </c>
      <c r="J668" s="137">
        <v>0.98964728704444616</v>
      </c>
      <c r="K668" s="146">
        <v>0.99588113771149478</v>
      </c>
      <c r="L668" s="137" t="s">
        <v>277</v>
      </c>
      <c r="M668" s="146" t="s">
        <v>277</v>
      </c>
      <c r="N668" s="137">
        <v>0.2</v>
      </c>
      <c r="O668" s="138">
        <v>1</v>
      </c>
      <c r="P668" s="137">
        <v>0.98818461740166685</v>
      </c>
      <c r="Q668" s="138">
        <v>1</v>
      </c>
    </row>
    <row r="669" spans="1:17" ht="20.149999999999999" customHeight="1" x14ac:dyDescent="0.35">
      <c r="A669" s="148"/>
      <c r="C669" s="136" t="s">
        <v>930</v>
      </c>
      <c r="D669" s="143" t="s">
        <v>277</v>
      </c>
      <c r="E669" s="146" t="s">
        <v>277</v>
      </c>
      <c r="F669" s="137">
        <v>0.99294622472276584</v>
      </c>
      <c r="G669" s="138">
        <v>0.98987686420722132</v>
      </c>
      <c r="H669" s="143" t="s">
        <v>277</v>
      </c>
      <c r="I669" s="146" t="s">
        <v>277</v>
      </c>
      <c r="J669" s="137" t="s">
        <v>277</v>
      </c>
      <c r="K669" s="146" t="s">
        <v>277</v>
      </c>
      <c r="L669" s="137" t="s">
        <v>277</v>
      </c>
      <c r="M669" s="146" t="s">
        <v>277</v>
      </c>
      <c r="N669" s="137" t="s">
        <v>277</v>
      </c>
      <c r="O669" s="138" t="s">
        <v>277</v>
      </c>
      <c r="P669" s="137">
        <v>0.90650898044700001</v>
      </c>
      <c r="Q669" s="138">
        <v>0.92007992008000006</v>
      </c>
    </row>
    <row r="670" spans="1:17" ht="20.149999999999999" customHeight="1" x14ac:dyDescent="0.35">
      <c r="A670" s="148"/>
      <c r="C670" s="136" t="s">
        <v>931</v>
      </c>
      <c r="D670" s="143" t="s">
        <v>277</v>
      </c>
      <c r="E670" s="146" t="s">
        <v>277</v>
      </c>
      <c r="F670" s="137">
        <v>0</v>
      </c>
      <c r="G670" s="138">
        <v>1</v>
      </c>
      <c r="H670" s="143" t="s">
        <v>277</v>
      </c>
      <c r="I670" s="146" t="s">
        <v>277</v>
      </c>
      <c r="J670" s="137">
        <v>0.99706500114468932</v>
      </c>
      <c r="K670" s="146">
        <v>0.992204127543036</v>
      </c>
      <c r="L670" s="137" t="s">
        <v>277</v>
      </c>
      <c r="M670" s="146" t="s">
        <v>277</v>
      </c>
      <c r="N670" s="137" t="s">
        <v>277</v>
      </c>
      <c r="O670" s="138" t="s">
        <v>277</v>
      </c>
      <c r="P670" s="137" t="s">
        <v>277</v>
      </c>
      <c r="Q670" s="138">
        <v>0.85834320515500007</v>
      </c>
    </row>
    <row r="671" spans="1:17" ht="20.149999999999999" customHeight="1" x14ac:dyDescent="0.35">
      <c r="A671" s="148"/>
      <c r="C671" s="136" t="s">
        <v>932</v>
      </c>
      <c r="D671" s="143" t="s">
        <v>277</v>
      </c>
      <c r="E671" s="146" t="s">
        <v>277</v>
      </c>
      <c r="F671" s="137">
        <v>1</v>
      </c>
      <c r="G671" s="138">
        <v>0.93698529411764708</v>
      </c>
      <c r="H671" s="143" t="s">
        <v>277</v>
      </c>
      <c r="I671" s="146" t="s">
        <v>277</v>
      </c>
      <c r="J671" s="137" t="s">
        <v>277</v>
      </c>
      <c r="K671" s="146" t="s">
        <v>277</v>
      </c>
      <c r="L671" s="137" t="s">
        <v>277</v>
      </c>
      <c r="M671" s="146" t="s">
        <v>277</v>
      </c>
      <c r="N671" s="137">
        <v>0.75</v>
      </c>
      <c r="O671" s="138">
        <v>0.92307692307692313</v>
      </c>
      <c r="P671" s="137">
        <v>0.90245311634800007</v>
      </c>
      <c r="Q671" s="138">
        <v>0.94173457854999998</v>
      </c>
    </row>
    <row r="672" spans="1:17" ht="20.149999999999999" customHeight="1" x14ac:dyDescent="0.35">
      <c r="A672" s="148"/>
      <c r="C672" s="136" t="s">
        <v>933</v>
      </c>
      <c r="D672" s="143" t="s">
        <v>277</v>
      </c>
      <c r="E672" s="146" t="s">
        <v>277</v>
      </c>
      <c r="F672" s="137">
        <v>0.96693871289954336</v>
      </c>
      <c r="G672" s="138">
        <v>0.98091610850250888</v>
      </c>
      <c r="H672" s="143">
        <v>0.97828339041095891</v>
      </c>
      <c r="I672" s="146">
        <v>0.98016695205479454</v>
      </c>
      <c r="J672" s="137" t="s">
        <v>277</v>
      </c>
      <c r="K672" s="146" t="s">
        <v>277</v>
      </c>
      <c r="L672" s="137" t="s">
        <v>277</v>
      </c>
      <c r="M672" s="146" t="s">
        <v>277</v>
      </c>
      <c r="N672" s="137">
        <v>0.92405063291139244</v>
      </c>
      <c r="O672" s="138">
        <v>0.94067796610169496</v>
      </c>
      <c r="P672" s="137">
        <v>0.9333214793739999</v>
      </c>
      <c r="Q672" s="138">
        <v>0.94889937106900002</v>
      </c>
    </row>
    <row r="673" spans="1:17" ht="20.149999999999999" customHeight="1" x14ac:dyDescent="0.35">
      <c r="A673" s="148"/>
      <c r="C673" s="136" t="s">
        <v>934</v>
      </c>
      <c r="D673" s="143" t="s">
        <v>277</v>
      </c>
      <c r="E673" s="146" t="s">
        <v>277</v>
      </c>
      <c r="F673" s="137">
        <v>0.95063784246575345</v>
      </c>
      <c r="G673" s="138">
        <v>0.99776576769406389</v>
      </c>
      <c r="H673" s="143" t="s">
        <v>277</v>
      </c>
      <c r="I673" s="146" t="s">
        <v>277</v>
      </c>
      <c r="J673" s="137" t="s">
        <v>277</v>
      </c>
      <c r="K673" s="146" t="s">
        <v>277</v>
      </c>
      <c r="L673" s="137" t="s">
        <v>277</v>
      </c>
      <c r="M673" s="146" t="s">
        <v>277</v>
      </c>
      <c r="N673" s="137" t="s">
        <v>277</v>
      </c>
      <c r="O673" s="138" t="s">
        <v>277</v>
      </c>
      <c r="P673" s="137">
        <v>0.92306111439399996</v>
      </c>
      <c r="Q673" s="138">
        <v>0.94848561652499996</v>
      </c>
    </row>
    <row r="674" spans="1:17" ht="20.149999999999999" customHeight="1" x14ac:dyDescent="0.35">
      <c r="A674" s="148"/>
      <c r="C674" s="136" t="s">
        <v>935</v>
      </c>
      <c r="D674" s="143" t="s">
        <v>277</v>
      </c>
      <c r="E674" s="146" t="s">
        <v>277</v>
      </c>
      <c r="F674" s="137" t="s">
        <v>277</v>
      </c>
      <c r="G674" s="138" t="s">
        <v>277</v>
      </c>
      <c r="H674" s="143" t="s">
        <v>277</v>
      </c>
      <c r="I674" s="146" t="s">
        <v>277</v>
      </c>
      <c r="J674" s="137" t="s">
        <v>277</v>
      </c>
      <c r="K674" s="146" t="s">
        <v>277</v>
      </c>
      <c r="L674" s="137" t="s">
        <v>277</v>
      </c>
      <c r="M674" s="146" t="s">
        <v>277</v>
      </c>
      <c r="N674" s="137" t="s">
        <v>277</v>
      </c>
      <c r="O674" s="138" t="s">
        <v>277</v>
      </c>
      <c r="P674" s="137">
        <v>0.99691358024749999</v>
      </c>
      <c r="Q674" s="138">
        <v>0.97530864197916689</v>
      </c>
    </row>
    <row r="675" spans="1:17" ht="20.149999999999999" customHeight="1" x14ac:dyDescent="0.35">
      <c r="A675" s="148"/>
      <c r="C675" s="136" t="s">
        <v>936</v>
      </c>
      <c r="D675" s="143" t="s">
        <v>277</v>
      </c>
      <c r="E675" s="146" t="s">
        <v>277</v>
      </c>
      <c r="F675" s="137">
        <v>0.95665321265492498</v>
      </c>
      <c r="G675" s="138">
        <v>0.99940221564110998</v>
      </c>
      <c r="H675" s="143" t="s">
        <v>277</v>
      </c>
      <c r="I675" s="146" t="s">
        <v>277</v>
      </c>
      <c r="J675" s="137">
        <v>0.99652493169398904</v>
      </c>
      <c r="K675" s="146">
        <v>0.99548918776371309</v>
      </c>
      <c r="L675" s="137" t="s">
        <v>277</v>
      </c>
      <c r="M675" s="146" t="s">
        <v>277</v>
      </c>
      <c r="N675" s="137">
        <v>0.88888888888888884</v>
      </c>
      <c r="O675" s="138">
        <v>0.875</v>
      </c>
      <c r="P675" s="137">
        <v>0.95538018661899993</v>
      </c>
      <c r="Q675" s="138">
        <v>0.95082488992600001</v>
      </c>
    </row>
    <row r="676" spans="1:17" ht="20.149999999999999" customHeight="1" x14ac:dyDescent="0.35">
      <c r="A676" s="148"/>
      <c r="C676" s="136" t="s">
        <v>937</v>
      </c>
      <c r="D676" s="143" t="s">
        <v>277</v>
      </c>
      <c r="E676" s="146" t="s">
        <v>277</v>
      </c>
      <c r="F676" s="137">
        <v>0.9785183579904454</v>
      </c>
      <c r="G676" s="138">
        <v>0.99211028107518073</v>
      </c>
      <c r="H676" s="143">
        <v>0.98601478494623651</v>
      </c>
      <c r="I676" s="146">
        <v>0.9860136103151862</v>
      </c>
      <c r="J676" s="137">
        <v>0.98672802049622443</v>
      </c>
      <c r="K676" s="146">
        <v>0.96139511873350925</v>
      </c>
      <c r="L676" s="137" t="s">
        <v>277</v>
      </c>
      <c r="M676" s="146" t="s">
        <v>277</v>
      </c>
      <c r="N676" s="137" t="s">
        <v>277</v>
      </c>
      <c r="O676" s="138" t="s">
        <v>277</v>
      </c>
      <c r="P676" s="137">
        <v>0.96128190255199997</v>
      </c>
      <c r="Q676" s="138">
        <v>0.94623188405799996</v>
      </c>
    </row>
    <row r="677" spans="1:17" ht="20.149999999999999" customHeight="1" x14ac:dyDescent="0.35">
      <c r="A677" s="148"/>
      <c r="C677" s="136" t="s">
        <v>938</v>
      </c>
      <c r="D677" s="143" t="s">
        <v>277</v>
      </c>
      <c r="E677" s="146" t="s">
        <v>277</v>
      </c>
      <c r="F677" s="137">
        <v>0.97228532470826989</v>
      </c>
      <c r="G677" s="138">
        <v>0.99732686453576869</v>
      </c>
      <c r="H677" s="143">
        <v>0.98054237565445024</v>
      </c>
      <c r="I677" s="146">
        <v>0.96996147260273968</v>
      </c>
      <c r="J677" s="137">
        <v>0.9897074771689498</v>
      </c>
      <c r="K677" s="146">
        <v>0.96040743670886075</v>
      </c>
      <c r="L677" s="137" t="s">
        <v>277</v>
      </c>
      <c r="M677" s="146" t="s">
        <v>277</v>
      </c>
      <c r="N677" s="137">
        <v>1</v>
      </c>
      <c r="O677" s="138">
        <v>1</v>
      </c>
      <c r="P677" s="137">
        <v>0.96541202672599991</v>
      </c>
      <c r="Q677" s="138">
        <v>0.96673509377599998</v>
      </c>
    </row>
    <row r="678" spans="1:17" ht="20.149999999999999" customHeight="1" x14ac:dyDescent="0.35">
      <c r="A678" s="148"/>
      <c r="C678" s="136" t="s">
        <v>939</v>
      </c>
      <c r="D678" s="143" t="s">
        <v>277</v>
      </c>
      <c r="E678" s="146" t="s">
        <v>277</v>
      </c>
      <c r="F678" s="137">
        <v>0.99010000000000009</v>
      </c>
      <c r="G678" s="138">
        <v>1</v>
      </c>
      <c r="H678" s="143" t="s">
        <v>277</v>
      </c>
      <c r="I678" s="146" t="s">
        <v>277</v>
      </c>
      <c r="J678" s="137">
        <v>0.9926209077380953</v>
      </c>
      <c r="K678" s="146">
        <v>0.99359205268466777</v>
      </c>
      <c r="L678" s="137" t="s">
        <v>277</v>
      </c>
      <c r="M678" s="146" t="s">
        <v>277</v>
      </c>
      <c r="N678" s="137" t="s">
        <v>277</v>
      </c>
      <c r="O678" s="138" t="s">
        <v>277</v>
      </c>
      <c r="P678" s="137">
        <v>0.91592323238999995</v>
      </c>
      <c r="Q678" s="138">
        <v>0.90723218610249989</v>
      </c>
    </row>
    <row r="679" spans="1:17" ht="20.149999999999999" customHeight="1" x14ac:dyDescent="0.35">
      <c r="A679" s="148"/>
      <c r="C679" s="136" t="s">
        <v>940</v>
      </c>
      <c r="D679" s="143" t="s">
        <v>277</v>
      </c>
      <c r="E679" s="146">
        <v>0.99938900203666003</v>
      </c>
      <c r="F679" s="137">
        <v>1</v>
      </c>
      <c r="G679" s="138">
        <v>1</v>
      </c>
      <c r="H679" s="143" t="s">
        <v>277</v>
      </c>
      <c r="I679" s="146" t="s">
        <v>277</v>
      </c>
      <c r="J679" s="137" t="s">
        <v>277</v>
      </c>
      <c r="K679" s="146">
        <v>0.97510476230519172</v>
      </c>
      <c r="L679" s="137" t="s">
        <v>277</v>
      </c>
      <c r="M679" s="146" t="s">
        <v>277</v>
      </c>
      <c r="N679" s="137" t="s">
        <v>277</v>
      </c>
      <c r="O679" s="138" t="s">
        <v>277</v>
      </c>
      <c r="P679" s="137">
        <v>0.86484013451249997</v>
      </c>
      <c r="Q679" s="138">
        <v>0.90554838975083329</v>
      </c>
    </row>
    <row r="680" spans="1:17" ht="20.149999999999999" customHeight="1" x14ac:dyDescent="0.35">
      <c r="A680" s="148"/>
      <c r="C680" s="136" t="s">
        <v>941</v>
      </c>
      <c r="D680" s="143" t="s">
        <v>277</v>
      </c>
      <c r="E680" s="146" t="s">
        <v>277</v>
      </c>
      <c r="F680" s="137" t="s">
        <v>277</v>
      </c>
      <c r="G680" s="138" t="s">
        <v>277</v>
      </c>
      <c r="H680" s="143" t="s">
        <v>277</v>
      </c>
      <c r="I680" s="146" t="s">
        <v>277</v>
      </c>
      <c r="J680" s="137" t="s">
        <v>277</v>
      </c>
      <c r="K680" s="146" t="s">
        <v>277</v>
      </c>
      <c r="L680" s="137" t="s">
        <v>277</v>
      </c>
      <c r="M680" s="146" t="s">
        <v>277</v>
      </c>
      <c r="N680" s="137" t="s">
        <v>277</v>
      </c>
      <c r="O680" s="138" t="s">
        <v>277</v>
      </c>
      <c r="P680" s="137">
        <v>0.97777777778000019</v>
      </c>
      <c r="Q680" s="138">
        <v>0.97619047619285726</v>
      </c>
    </row>
    <row r="681" spans="1:17" ht="20.149999999999999" customHeight="1" x14ac:dyDescent="0.35">
      <c r="A681" s="148"/>
      <c r="C681" s="136" t="s">
        <v>942</v>
      </c>
      <c r="D681" s="143" t="s">
        <v>277</v>
      </c>
      <c r="E681" s="146" t="s">
        <v>277</v>
      </c>
      <c r="F681" s="137">
        <v>0.98915809672851929</v>
      </c>
      <c r="G681" s="138">
        <v>0.99841267110719656</v>
      </c>
      <c r="H681" s="143">
        <v>0.99886912983425413</v>
      </c>
      <c r="I681" s="146">
        <v>0.99662956621004561</v>
      </c>
      <c r="J681" s="137">
        <v>0.94048102981029813</v>
      </c>
      <c r="K681" s="146">
        <v>0.86719451459034791</v>
      </c>
      <c r="L681" s="137" t="s">
        <v>277</v>
      </c>
      <c r="M681" s="146" t="s">
        <v>277</v>
      </c>
      <c r="N681" s="137">
        <v>1</v>
      </c>
      <c r="O681" s="138" t="s">
        <v>277</v>
      </c>
      <c r="P681" s="137">
        <v>0.91130108912099994</v>
      </c>
      <c r="Q681" s="138">
        <v>0.90240677662199997</v>
      </c>
    </row>
    <row r="682" spans="1:17" ht="20.149999999999999" customHeight="1" x14ac:dyDescent="0.35">
      <c r="A682" s="148"/>
      <c r="C682" s="136" t="s">
        <v>943</v>
      </c>
      <c r="D682" s="143">
        <v>0.99953007518796999</v>
      </c>
      <c r="E682" s="146">
        <v>0.99868447682655304</v>
      </c>
      <c r="F682" s="137" t="s">
        <v>277</v>
      </c>
      <c r="G682" s="138" t="s">
        <v>277</v>
      </c>
      <c r="H682" s="143" t="s">
        <v>277</v>
      </c>
      <c r="I682" s="146" t="s">
        <v>277</v>
      </c>
      <c r="J682" s="137">
        <v>0.99253959625322996</v>
      </c>
      <c r="K682" s="146">
        <v>0.94007280696733797</v>
      </c>
      <c r="L682" s="137" t="s">
        <v>277</v>
      </c>
      <c r="M682" s="146" t="s">
        <v>277</v>
      </c>
      <c r="N682" s="137">
        <v>0.95049504950495045</v>
      </c>
      <c r="O682" s="138">
        <v>0.9178082191780822</v>
      </c>
      <c r="P682" s="137" t="s">
        <v>277</v>
      </c>
      <c r="Q682" s="138" t="s">
        <v>277</v>
      </c>
    </row>
    <row r="683" spans="1:17" ht="20.149999999999999" customHeight="1" x14ac:dyDescent="0.35">
      <c r="A683" s="148"/>
      <c r="C683" s="136" t="s">
        <v>944</v>
      </c>
      <c r="D683" s="143" t="s">
        <v>277</v>
      </c>
      <c r="E683" s="146" t="s">
        <v>277</v>
      </c>
      <c r="F683" s="137" t="s">
        <v>277</v>
      </c>
      <c r="G683" s="138" t="s">
        <v>277</v>
      </c>
      <c r="H683" s="143" t="s">
        <v>277</v>
      </c>
      <c r="I683" s="146" t="s">
        <v>277</v>
      </c>
      <c r="J683" s="137" t="s">
        <v>277</v>
      </c>
      <c r="K683" s="146" t="s">
        <v>277</v>
      </c>
      <c r="L683" s="137" t="s">
        <v>277</v>
      </c>
      <c r="M683" s="146" t="s">
        <v>277</v>
      </c>
      <c r="N683" s="137" t="s">
        <v>277</v>
      </c>
      <c r="O683" s="138" t="s">
        <v>277</v>
      </c>
      <c r="P683" s="137">
        <v>0.94768417503500013</v>
      </c>
      <c r="Q683" s="138">
        <v>0.98317710294583338</v>
      </c>
    </row>
    <row r="684" spans="1:17" ht="20.149999999999999" customHeight="1" x14ac:dyDescent="0.35">
      <c r="A684" s="148"/>
      <c r="C684" s="136" t="s">
        <v>945</v>
      </c>
      <c r="D684" s="143" t="s">
        <v>277</v>
      </c>
      <c r="E684" s="146" t="s">
        <v>277</v>
      </c>
      <c r="F684" s="137">
        <v>0.99727811073059358</v>
      </c>
      <c r="G684" s="138">
        <v>1</v>
      </c>
      <c r="H684" s="143" t="s">
        <v>277</v>
      </c>
      <c r="I684" s="146" t="s">
        <v>277</v>
      </c>
      <c r="J684" s="137" t="s">
        <v>277</v>
      </c>
      <c r="K684" s="146" t="s">
        <v>277</v>
      </c>
      <c r="L684" s="137" t="s">
        <v>277</v>
      </c>
      <c r="M684" s="146" t="s">
        <v>277</v>
      </c>
      <c r="N684" s="137" t="s">
        <v>277</v>
      </c>
      <c r="O684" s="138" t="s">
        <v>277</v>
      </c>
      <c r="P684" s="137">
        <v>0.95454680756100008</v>
      </c>
      <c r="Q684" s="138">
        <v>0.96321207528100006</v>
      </c>
    </row>
    <row r="685" spans="1:17" ht="20.149999999999999" customHeight="1" x14ac:dyDescent="0.35">
      <c r="A685" s="148"/>
      <c r="C685" s="136" t="s">
        <v>946</v>
      </c>
      <c r="D685" s="143" t="s">
        <v>277</v>
      </c>
      <c r="E685" s="146" t="s">
        <v>277</v>
      </c>
      <c r="F685" s="137">
        <v>0.79470198675496684</v>
      </c>
      <c r="G685" s="138">
        <v>0.99805222602739729</v>
      </c>
      <c r="H685" s="143" t="s">
        <v>277</v>
      </c>
      <c r="I685" s="146" t="s">
        <v>277</v>
      </c>
      <c r="J685" s="137" t="s">
        <v>277</v>
      </c>
      <c r="K685" s="146" t="s">
        <v>277</v>
      </c>
      <c r="L685" s="137" t="s">
        <v>277</v>
      </c>
      <c r="M685" s="146" t="s">
        <v>277</v>
      </c>
      <c r="N685" s="137" t="s">
        <v>277</v>
      </c>
      <c r="O685" s="138" t="s">
        <v>277</v>
      </c>
      <c r="P685" s="137">
        <v>0.99215616365100001</v>
      </c>
      <c r="Q685" s="138">
        <v>0.98083237199399997</v>
      </c>
    </row>
    <row r="686" spans="1:17" ht="20.149999999999999" customHeight="1" x14ac:dyDescent="0.35">
      <c r="A686" s="148"/>
      <c r="C686" s="136" t="s">
        <v>947</v>
      </c>
      <c r="D686" s="143" t="s">
        <v>277</v>
      </c>
      <c r="E686" s="146" t="s">
        <v>277</v>
      </c>
      <c r="F686" s="137">
        <v>0.99918197513812157</v>
      </c>
      <c r="G686" s="138">
        <v>0.99994828767123289</v>
      </c>
      <c r="H686" s="143" t="s">
        <v>277</v>
      </c>
      <c r="I686" s="146" t="s">
        <v>277</v>
      </c>
      <c r="J686" s="137">
        <v>0.98573263888888885</v>
      </c>
      <c r="K686" s="146">
        <v>0.96762236286919834</v>
      </c>
      <c r="L686" s="137" t="s">
        <v>277</v>
      </c>
      <c r="M686" s="146" t="s">
        <v>277</v>
      </c>
      <c r="N686" s="137">
        <v>0.77500000000000002</v>
      </c>
      <c r="O686" s="138">
        <v>0.91304347826086951</v>
      </c>
      <c r="P686" s="137">
        <v>0.896787407373</v>
      </c>
      <c r="Q686" s="138">
        <v>0.92661520080900006</v>
      </c>
    </row>
    <row r="687" spans="1:17" ht="20.149999999999999" customHeight="1" x14ac:dyDescent="0.35">
      <c r="A687" s="148"/>
      <c r="C687" s="136" t="s">
        <v>948</v>
      </c>
      <c r="D687" s="143" t="s">
        <v>277</v>
      </c>
      <c r="E687" s="146" t="s">
        <v>277</v>
      </c>
      <c r="F687" s="137" t="s">
        <v>277</v>
      </c>
      <c r="G687" s="138" t="s">
        <v>277</v>
      </c>
      <c r="H687" s="143" t="s">
        <v>277</v>
      </c>
      <c r="I687" s="146" t="s">
        <v>277</v>
      </c>
      <c r="J687" s="137" t="s">
        <v>277</v>
      </c>
      <c r="K687" s="146" t="s">
        <v>277</v>
      </c>
      <c r="L687" s="137" t="s">
        <v>277</v>
      </c>
      <c r="M687" s="146" t="s">
        <v>277</v>
      </c>
      <c r="N687" s="137" t="s">
        <v>277</v>
      </c>
      <c r="O687" s="138" t="s">
        <v>277</v>
      </c>
      <c r="P687" s="137">
        <v>0.96184210526499991</v>
      </c>
      <c r="Q687" s="138">
        <v>0.97368421053000009</v>
      </c>
    </row>
    <row r="688" spans="1:17" ht="20.149999999999999" customHeight="1" x14ac:dyDescent="0.35">
      <c r="A688" s="148"/>
      <c r="C688" s="136" t="s">
        <v>949</v>
      </c>
      <c r="D688" s="143" t="s">
        <v>277</v>
      </c>
      <c r="E688" s="146" t="s">
        <v>277</v>
      </c>
      <c r="F688" s="137" t="s">
        <v>277</v>
      </c>
      <c r="G688" s="138" t="s">
        <v>277</v>
      </c>
      <c r="H688" s="143" t="s">
        <v>277</v>
      </c>
      <c r="I688" s="146" t="s">
        <v>277</v>
      </c>
      <c r="J688" s="137" t="s">
        <v>277</v>
      </c>
      <c r="K688" s="146" t="s">
        <v>277</v>
      </c>
      <c r="L688" s="137" t="s">
        <v>277</v>
      </c>
      <c r="M688" s="146" t="s">
        <v>277</v>
      </c>
      <c r="N688" s="137" t="s">
        <v>277</v>
      </c>
      <c r="O688" s="138" t="s">
        <v>277</v>
      </c>
      <c r="P688" s="137">
        <v>0.96746913580583338</v>
      </c>
      <c r="Q688" s="138">
        <v>0.97364896343416674</v>
      </c>
    </row>
    <row r="689" spans="1:17" ht="20.149999999999999" customHeight="1" x14ac:dyDescent="0.35">
      <c r="A689" s="148"/>
      <c r="C689" s="136" t="s">
        <v>950</v>
      </c>
      <c r="D689" s="143" t="s">
        <v>277</v>
      </c>
      <c r="E689" s="146" t="s">
        <v>277</v>
      </c>
      <c r="F689" s="137" t="s">
        <v>277</v>
      </c>
      <c r="G689" s="138" t="s">
        <v>277</v>
      </c>
      <c r="H689" s="143" t="s">
        <v>277</v>
      </c>
      <c r="I689" s="146" t="s">
        <v>277</v>
      </c>
      <c r="J689" s="137" t="s">
        <v>277</v>
      </c>
      <c r="K689" s="146" t="s">
        <v>277</v>
      </c>
      <c r="L689" s="137" t="s">
        <v>277</v>
      </c>
      <c r="M689" s="146" t="s">
        <v>277</v>
      </c>
      <c r="N689" s="137" t="s">
        <v>277</v>
      </c>
      <c r="O689" s="138" t="s">
        <v>277</v>
      </c>
      <c r="P689" s="137" t="s">
        <v>277</v>
      </c>
      <c r="Q689" s="138">
        <v>0.88435374150428592</v>
      </c>
    </row>
    <row r="690" spans="1:17" ht="20.149999999999999" customHeight="1" x14ac:dyDescent="0.35">
      <c r="A690" s="148"/>
      <c r="C690" s="136" t="s">
        <v>951</v>
      </c>
      <c r="D690" s="143" t="s">
        <v>277</v>
      </c>
      <c r="E690" s="146" t="s">
        <v>277</v>
      </c>
      <c r="F690" s="137" t="s">
        <v>277</v>
      </c>
      <c r="G690" s="138" t="s">
        <v>277</v>
      </c>
      <c r="H690" s="143" t="s">
        <v>277</v>
      </c>
      <c r="I690" s="146" t="s">
        <v>277</v>
      </c>
      <c r="J690" s="137">
        <v>0.99391803456959693</v>
      </c>
      <c r="K690" s="146">
        <v>0.99687614468864483</v>
      </c>
      <c r="L690" s="137" t="s">
        <v>277</v>
      </c>
      <c r="M690" s="146" t="s">
        <v>277</v>
      </c>
      <c r="N690" s="137" t="s">
        <v>277</v>
      </c>
      <c r="O690" s="138">
        <v>0.53333333333333333</v>
      </c>
      <c r="P690" s="137">
        <v>0.96794871795000004</v>
      </c>
      <c r="Q690" s="138">
        <v>0.97008547008666668</v>
      </c>
    </row>
    <row r="691" spans="1:17" ht="20.149999999999999" customHeight="1" x14ac:dyDescent="0.35">
      <c r="A691" s="148"/>
      <c r="C691" s="136" t="s">
        <v>952</v>
      </c>
      <c r="D691" s="143" t="s">
        <v>277</v>
      </c>
      <c r="E691" s="146" t="s">
        <v>277</v>
      </c>
      <c r="F691" s="137">
        <v>0</v>
      </c>
      <c r="G691" s="138">
        <v>1</v>
      </c>
      <c r="H691" s="143" t="s">
        <v>277</v>
      </c>
      <c r="I691" s="146" t="s">
        <v>277</v>
      </c>
      <c r="J691" s="137" t="s">
        <v>277</v>
      </c>
      <c r="K691" s="146" t="s">
        <v>277</v>
      </c>
      <c r="L691" s="137" t="s">
        <v>277</v>
      </c>
      <c r="M691" s="146" t="s">
        <v>277</v>
      </c>
      <c r="N691" s="137" t="s">
        <v>277</v>
      </c>
      <c r="O691" s="138" t="s">
        <v>277</v>
      </c>
      <c r="P691" s="137">
        <v>0.97135416666666674</v>
      </c>
      <c r="Q691" s="138">
        <v>0.97526041666666674</v>
      </c>
    </row>
    <row r="692" spans="1:17" ht="20.149999999999999" customHeight="1" x14ac:dyDescent="0.35">
      <c r="A692" s="148"/>
      <c r="C692" s="136" t="s">
        <v>953</v>
      </c>
      <c r="D692" s="143">
        <v>0.99892703862660903</v>
      </c>
      <c r="E692" s="146">
        <v>0.99982453061940701</v>
      </c>
      <c r="F692" s="137">
        <v>0</v>
      </c>
      <c r="G692" s="138">
        <v>1</v>
      </c>
      <c r="H692" s="143" t="s">
        <v>277</v>
      </c>
      <c r="I692" s="146" t="s">
        <v>277</v>
      </c>
      <c r="J692" s="137" t="s">
        <v>277</v>
      </c>
      <c r="K692" s="146" t="s">
        <v>277</v>
      </c>
      <c r="L692" s="137" t="s">
        <v>277</v>
      </c>
      <c r="M692" s="146" t="s">
        <v>277</v>
      </c>
      <c r="N692" s="137" t="s">
        <v>277</v>
      </c>
      <c r="O692" s="138" t="s">
        <v>277</v>
      </c>
      <c r="P692" s="137">
        <v>0.96666666666857148</v>
      </c>
      <c r="Q692" s="138">
        <v>0.99062499999999998</v>
      </c>
    </row>
    <row r="693" spans="1:17" ht="20.149999999999999" customHeight="1" x14ac:dyDescent="0.35">
      <c r="A693" s="148"/>
      <c r="C693" s="136" t="s">
        <v>954</v>
      </c>
      <c r="D693" s="143">
        <v>0.99970980847359303</v>
      </c>
      <c r="E693" s="146">
        <v>0.99993065187239905</v>
      </c>
      <c r="F693" s="137">
        <v>0.99760000000000004</v>
      </c>
      <c r="G693" s="138">
        <v>1</v>
      </c>
      <c r="H693" s="143" t="s">
        <v>277</v>
      </c>
      <c r="I693" s="146" t="s">
        <v>277</v>
      </c>
      <c r="J693" s="137" t="s">
        <v>277</v>
      </c>
      <c r="K693" s="146">
        <v>1</v>
      </c>
      <c r="L693" s="137" t="s">
        <v>277</v>
      </c>
      <c r="M693" s="146" t="s">
        <v>277</v>
      </c>
      <c r="N693" s="137" t="s">
        <v>277</v>
      </c>
      <c r="O693" s="138">
        <v>0.75</v>
      </c>
      <c r="P693" s="137">
        <v>0.94833333333875014</v>
      </c>
      <c r="Q693" s="138">
        <v>0.91630605753250005</v>
      </c>
    </row>
    <row r="694" spans="1:17" ht="20.149999999999999" customHeight="1" x14ac:dyDescent="0.35">
      <c r="A694" s="148"/>
      <c r="C694" s="136" t="s">
        <v>955</v>
      </c>
      <c r="D694" s="143">
        <v>0.99731225296442705</v>
      </c>
      <c r="E694" s="146">
        <v>0.99948450655822196</v>
      </c>
      <c r="F694" s="137">
        <v>0.99480000000000002</v>
      </c>
      <c r="G694" s="138">
        <v>0.98846490909090901</v>
      </c>
      <c r="H694" s="143" t="s">
        <v>277</v>
      </c>
      <c r="I694" s="146" t="s">
        <v>277</v>
      </c>
      <c r="J694" s="137" t="s">
        <v>277</v>
      </c>
      <c r="K694" s="146" t="s">
        <v>277</v>
      </c>
      <c r="L694" s="137" t="s">
        <v>277</v>
      </c>
      <c r="M694" s="146" t="s">
        <v>277</v>
      </c>
      <c r="N694" s="137" t="s">
        <v>277</v>
      </c>
      <c r="O694" s="138" t="s">
        <v>277</v>
      </c>
      <c r="P694" s="137">
        <v>0.94357638889166662</v>
      </c>
      <c r="Q694" s="138">
        <v>0.96448018882333353</v>
      </c>
    </row>
    <row r="695" spans="1:17" ht="20.149999999999999" customHeight="1" x14ac:dyDescent="0.35">
      <c r="A695" s="148"/>
      <c r="C695" s="136" t="s">
        <v>956</v>
      </c>
      <c r="D695" s="143" t="s">
        <v>277</v>
      </c>
      <c r="E695" s="146" t="s">
        <v>277</v>
      </c>
      <c r="F695" s="137" t="s">
        <v>277</v>
      </c>
      <c r="G695" s="138" t="s">
        <v>277</v>
      </c>
      <c r="H695" s="143" t="s">
        <v>277</v>
      </c>
      <c r="I695" s="146" t="s">
        <v>277</v>
      </c>
      <c r="J695" s="137">
        <v>0.98076803308867877</v>
      </c>
      <c r="K695" s="146">
        <v>0.99843547331614291</v>
      </c>
      <c r="L695" s="137" t="s">
        <v>277</v>
      </c>
      <c r="M695" s="146" t="s">
        <v>277</v>
      </c>
      <c r="N695" s="137" t="s">
        <v>277</v>
      </c>
      <c r="O695" s="138" t="s">
        <v>277</v>
      </c>
      <c r="P695" s="137">
        <v>0.9048418286383334</v>
      </c>
      <c r="Q695" s="138">
        <v>0.82041238030500008</v>
      </c>
    </row>
    <row r="696" spans="1:17" ht="20.149999999999999" customHeight="1" x14ac:dyDescent="0.35">
      <c r="A696" s="148"/>
      <c r="C696" s="136" t="s">
        <v>957</v>
      </c>
      <c r="D696" s="143" t="s">
        <v>277</v>
      </c>
      <c r="E696" s="146" t="s">
        <v>277</v>
      </c>
      <c r="F696" s="137" t="s">
        <v>277</v>
      </c>
      <c r="G696" s="138" t="s">
        <v>277</v>
      </c>
      <c r="H696" s="143" t="s">
        <v>277</v>
      </c>
      <c r="I696" s="146" t="s">
        <v>277</v>
      </c>
      <c r="J696" s="137" t="s">
        <v>277</v>
      </c>
      <c r="K696" s="146" t="s">
        <v>277</v>
      </c>
      <c r="L696" s="137" t="s">
        <v>277</v>
      </c>
      <c r="M696" s="146" t="s">
        <v>277</v>
      </c>
      <c r="N696" s="137">
        <v>0.81818181818181823</v>
      </c>
      <c r="O696" s="138">
        <v>0.84615384615384615</v>
      </c>
      <c r="P696" s="137" t="s">
        <v>277</v>
      </c>
      <c r="Q696" s="138" t="s">
        <v>277</v>
      </c>
    </row>
    <row r="697" spans="1:17" ht="20.149999999999999" customHeight="1" x14ac:dyDescent="0.35">
      <c r="A697" s="148"/>
      <c r="C697" s="136" t="s">
        <v>958</v>
      </c>
      <c r="D697" s="143">
        <v>0.99955008998200401</v>
      </c>
      <c r="E697" s="146">
        <v>0.99888384552422105</v>
      </c>
      <c r="F697" s="137">
        <v>0.99029999999999996</v>
      </c>
      <c r="G697" s="138">
        <v>1</v>
      </c>
      <c r="H697" s="143" t="s">
        <v>277</v>
      </c>
      <c r="I697" s="146" t="s">
        <v>277</v>
      </c>
      <c r="J697" s="137" t="s">
        <v>277</v>
      </c>
      <c r="K697" s="146">
        <v>0.98354955342510664</v>
      </c>
      <c r="L697" s="137" t="s">
        <v>277</v>
      </c>
      <c r="M697" s="146" t="s">
        <v>277</v>
      </c>
      <c r="N697" s="137">
        <v>0.96132596685082872</v>
      </c>
      <c r="O697" s="138">
        <v>0.97150259067357514</v>
      </c>
      <c r="P697" s="137">
        <v>0.93072580207583355</v>
      </c>
      <c r="Q697" s="138">
        <v>0.89480018305249998</v>
      </c>
    </row>
    <row r="698" spans="1:17" ht="20.149999999999999" customHeight="1" x14ac:dyDescent="0.35">
      <c r="A698" s="148"/>
      <c r="C698" s="136" t="s">
        <v>959</v>
      </c>
      <c r="D698" s="143" t="s">
        <v>277</v>
      </c>
      <c r="E698" s="146" t="s">
        <v>277</v>
      </c>
      <c r="F698" s="137">
        <v>0.91215497104882226</v>
      </c>
      <c r="G698" s="138">
        <v>0.97628313376317677</v>
      </c>
      <c r="H698" s="143" t="s">
        <v>277</v>
      </c>
      <c r="I698" s="146" t="s">
        <v>277</v>
      </c>
      <c r="J698" s="137" t="s">
        <v>277</v>
      </c>
      <c r="K698" s="146">
        <v>0.99920167349726774</v>
      </c>
      <c r="L698" s="137" t="s">
        <v>277</v>
      </c>
      <c r="M698" s="146" t="s">
        <v>277</v>
      </c>
      <c r="N698" s="137">
        <v>1</v>
      </c>
      <c r="O698" s="138">
        <v>1</v>
      </c>
      <c r="P698" s="137">
        <v>0.97274862231699999</v>
      </c>
      <c r="Q698" s="138">
        <v>0.95751909753099995</v>
      </c>
    </row>
    <row r="699" spans="1:17" ht="20.149999999999999" customHeight="1" x14ac:dyDescent="0.35">
      <c r="A699" s="148"/>
      <c r="C699" s="136" t="s">
        <v>960</v>
      </c>
      <c r="D699" s="143" t="s">
        <v>277</v>
      </c>
      <c r="E699" s="146">
        <v>0.99916338994394704</v>
      </c>
      <c r="F699" s="137" t="s">
        <v>277</v>
      </c>
      <c r="G699" s="138" t="s">
        <v>277</v>
      </c>
      <c r="H699" s="143" t="s">
        <v>277</v>
      </c>
      <c r="I699" s="146" t="s">
        <v>277</v>
      </c>
      <c r="J699" s="137" t="s">
        <v>277</v>
      </c>
      <c r="K699" s="146" t="s">
        <v>277</v>
      </c>
      <c r="L699" s="137" t="s">
        <v>277</v>
      </c>
      <c r="M699" s="146" t="s">
        <v>277</v>
      </c>
      <c r="N699" s="137" t="s">
        <v>277</v>
      </c>
      <c r="O699" s="138">
        <v>0.5</v>
      </c>
      <c r="P699" s="137">
        <v>0.95579925131916654</v>
      </c>
      <c r="Q699" s="138">
        <v>0.94858616599250012</v>
      </c>
    </row>
    <row r="700" spans="1:17" ht="20.149999999999999" customHeight="1" x14ac:dyDescent="0.35">
      <c r="A700" s="148"/>
      <c r="C700" s="136" t="s">
        <v>961</v>
      </c>
      <c r="D700" s="143" t="s">
        <v>277</v>
      </c>
      <c r="E700" s="146" t="s">
        <v>277</v>
      </c>
      <c r="F700" s="137">
        <v>0.90509212210177659</v>
      </c>
      <c r="G700" s="138">
        <v>0.98385549081920909</v>
      </c>
      <c r="H700" s="143" t="s">
        <v>277</v>
      </c>
      <c r="I700" s="146" t="s">
        <v>277</v>
      </c>
      <c r="J700" s="137" t="s">
        <v>277</v>
      </c>
      <c r="K700" s="146" t="s">
        <v>277</v>
      </c>
      <c r="L700" s="137" t="s">
        <v>277</v>
      </c>
      <c r="M700" s="146" t="s">
        <v>277</v>
      </c>
      <c r="N700" s="137" t="s">
        <v>277</v>
      </c>
      <c r="O700" s="138" t="s">
        <v>277</v>
      </c>
      <c r="P700" s="137">
        <v>0.94538954267799991</v>
      </c>
      <c r="Q700" s="138">
        <v>0.97658494221400005</v>
      </c>
    </row>
    <row r="701" spans="1:17" ht="20.149999999999999" customHeight="1" x14ac:dyDescent="0.35">
      <c r="A701" s="148"/>
      <c r="C701" s="136" t="s">
        <v>962</v>
      </c>
      <c r="D701" s="143" t="s">
        <v>277</v>
      </c>
      <c r="E701" s="146" t="s">
        <v>277</v>
      </c>
      <c r="F701" s="137">
        <v>0.99972460045662104</v>
      </c>
      <c r="G701" s="138">
        <v>0.99855950736648247</v>
      </c>
      <c r="H701" s="143" t="s">
        <v>277</v>
      </c>
      <c r="I701" s="146" t="s">
        <v>277</v>
      </c>
      <c r="J701" s="137" t="s">
        <v>277</v>
      </c>
      <c r="K701" s="146" t="s">
        <v>277</v>
      </c>
      <c r="L701" s="137" t="s">
        <v>277</v>
      </c>
      <c r="M701" s="146" t="s">
        <v>277</v>
      </c>
      <c r="N701" s="137" t="s">
        <v>277</v>
      </c>
      <c r="O701" s="138" t="s">
        <v>277</v>
      </c>
      <c r="P701" s="137">
        <v>0.93930997927999993</v>
      </c>
      <c r="Q701" s="138">
        <v>0.940888166182</v>
      </c>
    </row>
    <row r="702" spans="1:17" ht="20.149999999999999" customHeight="1" x14ac:dyDescent="0.35">
      <c r="A702" s="148"/>
      <c r="C702" s="136" t="s">
        <v>963</v>
      </c>
      <c r="D702" s="143" t="s">
        <v>277</v>
      </c>
      <c r="E702" s="146" t="s">
        <v>277</v>
      </c>
      <c r="F702" s="137" t="s">
        <v>277</v>
      </c>
      <c r="G702" s="138" t="s">
        <v>277</v>
      </c>
      <c r="H702" s="143" t="s">
        <v>277</v>
      </c>
      <c r="I702" s="146" t="s">
        <v>277</v>
      </c>
      <c r="J702" s="137" t="s">
        <v>277</v>
      </c>
      <c r="K702" s="146" t="s">
        <v>277</v>
      </c>
      <c r="L702" s="137" t="s">
        <v>277</v>
      </c>
      <c r="M702" s="146" t="s">
        <v>277</v>
      </c>
      <c r="N702" s="137" t="s">
        <v>277</v>
      </c>
      <c r="O702" s="138" t="s">
        <v>277</v>
      </c>
      <c r="P702" s="137">
        <v>0.96283783784166688</v>
      </c>
      <c r="Q702" s="138">
        <v>0.94256756757166671</v>
      </c>
    </row>
    <row r="703" spans="1:17" ht="20.149999999999999" customHeight="1" x14ac:dyDescent="0.35">
      <c r="A703" s="148"/>
      <c r="C703" s="136" t="s">
        <v>964</v>
      </c>
      <c r="D703" s="143" t="s">
        <v>277</v>
      </c>
      <c r="E703" s="146" t="s">
        <v>277</v>
      </c>
      <c r="F703" s="137">
        <v>0.99970000000000003</v>
      </c>
      <c r="G703" s="138">
        <v>0.99658372727272715</v>
      </c>
      <c r="H703" s="143" t="s">
        <v>277</v>
      </c>
      <c r="I703" s="146" t="s">
        <v>277</v>
      </c>
      <c r="J703" s="137">
        <v>0.99756331272893772</v>
      </c>
      <c r="K703" s="146">
        <v>0.99219591574208832</v>
      </c>
      <c r="L703" s="137" t="s">
        <v>277</v>
      </c>
      <c r="M703" s="146" t="s">
        <v>277</v>
      </c>
      <c r="N703" s="137">
        <v>0.95588235294117652</v>
      </c>
      <c r="O703" s="138">
        <v>0.95798319327731096</v>
      </c>
      <c r="P703" s="137">
        <v>0.86486446892833324</v>
      </c>
      <c r="Q703" s="138">
        <v>0.90322270291181828</v>
      </c>
    </row>
    <row r="704" spans="1:17" ht="20.149999999999999" customHeight="1" x14ac:dyDescent="0.35">
      <c r="A704" s="148"/>
      <c r="C704" s="136" t="s">
        <v>965</v>
      </c>
      <c r="D704" s="143" t="s">
        <v>277</v>
      </c>
      <c r="E704" s="146" t="s">
        <v>277</v>
      </c>
      <c r="F704" s="137">
        <v>0.99607380034275916</v>
      </c>
      <c r="G704" s="138">
        <v>0.96297574200913238</v>
      </c>
      <c r="H704" s="143" t="s">
        <v>277</v>
      </c>
      <c r="I704" s="146" t="s">
        <v>277</v>
      </c>
      <c r="J704" s="137" t="s">
        <v>277</v>
      </c>
      <c r="K704" s="146" t="s">
        <v>277</v>
      </c>
      <c r="L704" s="137" t="s">
        <v>277</v>
      </c>
      <c r="M704" s="146" t="s">
        <v>277</v>
      </c>
      <c r="N704" s="137" t="s">
        <v>277</v>
      </c>
      <c r="O704" s="138" t="s">
        <v>277</v>
      </c>
      <c r="P704" s="137">
        <v>0.90517010447399993</v>
      </c>
      <c r="Q704" s="138">
        <v>0.94689902937100001</v>
      </c>
    </row>
    <row r="705" spans="1:17" ht="20.149999999999999" customHeight="1" x14ac:dyDescent="0.35">
      <c r="A705" s="148"/>
      <c r="C705" s="136" t="s">
        <v>966</v>
      </c>
      <c r="D705" s="143" t="s">
        <v>277</v>
      </c>
      <c r="E705" s="146" t="s">
        <v>277</v>
      </c>
      <c r="F705" s="137">
        <v>1</v>
      </c>
      <c r="G705" s="138">
        <v>0.99975309090909092</v>
      </c>
      <c r="H705" s="143" t="s">
        <v>277</v>
      </c>
      <c r="I705" s="146" t="s">
        <v>277</v>
      </c>
      <c r="J705" s="137">
        <v>0.9816894653272451</v>
      </c>
      <c r="K705" s="146">
        <v>0.99001348106103904</v>
      </c>
      <c r="L705" s="137" t="s">
        <v>277</v>
      </c>
      <c r="M705" s="146" t="s">
        <v>277</v>
      </c>
      <c r="N705" s="137" t="s">
        <v>277</v>
      </c>
      <c r="O705" s="138" t="s">
        <v>277</v>
      </c>
      <c r="P705" s="137" t="s">
        <v>277</v>
      </c>
      <c r="Q705" s="138" t="s">
        <v>277</v>
      </c>
    </row>
    <row r="706" spans="1:17" ht="20.149999999999999" customHeight="1" x14ac:dyDescent="0.35">
      <c r="A706" s="148"/>
      <c r="C706" s="136" t="s">
        <v>967</v>
      </c>
      <c r="D706" s="143" t="s">
        <v>277</v>
      </c>
      <c r="E706" s="146" t="s">
        <v>277</v>
      </c>
      <c r="F706" s="137">
        <v>0.9882067433137639</v>
      </c>
      <c r="G706" s="138">
        <v>0.99680467221135027</v>
      </c>
      <c r="H706" s="143">
        <v>0.98774197355996218</v>
      </c>
      <c r="I706" s="146">
        <v>0.9967608447488584</v>
      </c>
      <c r="J706" s="137">
        <v>0.99633133561643838</v>
      </c>
      <c r="K706" s="146">
        <v>0.9935258438818565</v>
      </c>
      <c r="L706" s="137" t="s">
        <v>277</v>
      </c>
      <c r="M706" s="146" t="s">
        <v>277</v>
      </c>
      <c r="N706" s="137">
        <v>1</v>
      </c>
      <c r="O706" s="138">
        <v>1</v>
      </c>
      <c r="P706" s="137">
        <v>0.91463324551300007</v>
      </c>
      <c r="Q706" s="138">
        <v>0.92351146493800007</v>
      </c>
    </row>
    <row r="707" spans="1:17" ht="20.149999999999999" customHeight="1" x14ac:dyDescent="0.35">
      <c r="A707" s="148"/>
      <c r="C707" s="136" t="s">
        <v>968</v>
      </c>
      <c r="D707" s="143">
        <v>0.99929507965599895</v>
      </c>
      <c r="E707" s="146">
        <v>0.99992269635126796</v>
      </c>
      <c r="F707" s="137">
        <v>0.99069999999999991</v>
      </c>
      <c r="G707" s="138">
        <v>0.89316945454545449</v>
      </c>
      <c r="H707" s="143" t="s">
        <v>277</v>
      </c>
      <c r="I707" s="146" t="s">
        <v>277</v>
      </c>
      <c r="J707" s="137" t="s">
        <v>277</v>
      </c>
      <c r="K707" s="146" t="s">
        <v>277</v>
      </c>
      <c r="L707" s="137" t="s">
        <v>277</v>
      </c>
      <c r="M707" s="146" t="s">
        <v>277</v>
      </c>
      <c r="N707" s="137" t="s">
        <v>277</v>
      </c>
      <c r="O707" s="138" t="s">
        <v>277</v>
      </c>
      <c r="P707" s="137">
        <v>0.9697812929066667</v>
      </c>
      <c r="Q707" s="138">
        <v>0.95588107360749985</v>
      </c>
    </row>
    <row r="708" spans="1:17" ht="20.149999999999999" customHeight="1" x14ac:dyDescent="0.35">
      <c r="A708" s="148"/>
      <c r="C708" s="136" t="s">
        <v>969</v>
      </c>
      <c r="D708" s="143" t="s">
        <v>277</v>
      </c>
      <c r="E708" s="146" t="s">
        <v>277</v>
      </c>
      <c r="F708" s="137" t="s">
        <v>277</v>
      </c>
      <c r="G708" s="138" t="s">
        <v>277</v>
      </c>
      <c r="H708" s="143" t="s">
        <v>277</v>
      </c>
      <c r="I708" s="146" t="s">
        <v>277</v>
      </c>
      <c r="J708" s="137" t="s">
        <v>277</v>
      </c>
      <c r="K708" s="146" t="s">
        <v>277</v>
      </c>
      <c r="L708" s="137" t="s">
        <v>277</v>
      </c>
      <c r="M708" s="146" t="s">
        <v>277</v>
      </c>
      <c r="N708" s="137">
        <v>0.77272727272727271</v>
      </c>
      <c r="O708" s="138">
        <v>0.77777777777777779</v>
      </c>
      <c r="P708" s="137" t="s">
        <v>277</v>
      </c>
      <c r="Q708" s="138">
        <v>0.93939393940000004</v>
      </c>
    </row>
    <row r="709" spans="1:17" ht="20.149999999999999" customHeight="1" x14ac:dyDescent="0.35">
      <c r="A709" s="148"/>
      <c r="C709" s="136" t="s">
        <v>970</v>
      </c>
      <c r="D709" s="143" t="s">
        <v>277</v>
      </c>
      <c r="E709" s="146" t="s">
        <v>277</v>
      </c>
      <c r="F709" s="137">
        <v>0.99545164260678431</v>
      </c>
      <c r="G709" s="138">
        <v>0.99549850861688027</v>
      </c>
      <c r="H709" s="143">
        <v>0.99046817449355429</v>
      </c>
      <c r="I709" s="146">
        <v>0.99323772831050228</v>
      </c>
      <c r="J709" s="137">
        <v>0.9825060428176795</v>
      </c>
      <c r="K709" s="146">
        <v>0.81577399789029537</v>
      </c>
      <c r="L709" s="137" t="s">
        <v>277</v>
      </c>
      <c r="M709" s="146" t="s">
        <v>277</v>
      </c>
      <c r="N709" s="137">
        <v>0.8</v>
      </c>
      <c r="O709" s="138">
        <v>1</v>
      </c>
      <c r="P709" s="137">
        <v>0.91127685928199997</v>
      </c>
      <c r="Q709" s="138">
        <v>0.93294706490400003</v>
      </c>
    </row>
    <row r="710" spans="1:17" ht="20.149999999999999" customHeight="1" x14ac:dyDescent="0.35">
      <c r="A710" s="148"/>
      <c r="C710" s="136" t="s">
        <v>971</v>
      </c>
      <c r="D710" s="143" t="s">
        <v>277</v>
      </c>
      <c r="E710" s="146" t="s">
        <v>277</v>
      </c>
      <c r="F710" s="137">
        <v>0.997</v>
      </c>
      <c r="G710" s="138">
        <v>0.84672836363636361</v>
      </c>
      <c r="H710" s="143" t="s">
        <v>277</v>
      </c>
      <c r="I710" s="146" t="s">
        <v>277</v>
      </c>
      <c r="J710" s="137" t="s">
        <v>277</v>
      </c>
      <c r="K710" s="146" t="s">
        <v>277</v>
      </c>
      <c r="L710" s="137" t="s">
        <v>277</v>
      </c>
      <c r="M710" s="146" t="s">
        <v>277</v>
      </c>
      <c r="N710" s="137">
        <v>0.9</v>
      </c>
      <c r="O710" s="138">
        <v>0.94059405940594054</v>
      </c>
      <c r="P710" s="137">
        <v>0.95177061311166655</v>
      </c>
      <c r="Q710" s="138">
        <v>0.97145877378750012</v>
      </c>
    </row>
    <row r="711" spans="1:17" ht="20.149999999999999" customHeight="1" x14ac:dyDescent="0.35">
      <c r="A711" s="148"/>
      <c r="C711" s="136" t="s">
        <v>972</v>
      </c>
      <c r="D711" s="143" t="s">
        <v>277</v>
      </c>
      <c r="E711" s="146" t="s">
        <v>277</v>
      </c>
      <c r="F711" s="137">
        <v>0.9996698798219068</v>
      </c>
      <c r="G711" s="138">
        <v>0.97305317918564815</v>
      </c>
      <c r="H711" s="143">
        <v>0.98227255351681952</v>
      </c>
      <c r="I711" s="146">
        <v>0.98696441218130315</v>
      </c>
      <c r="J711" s="137">
        <v>0.95855419639823314</v>
      </c>
      <c r="K711" s="146">
        <v>0.95984914418334788</v>
      </c>
      <c r="L711" s="137" t="s">
        <v>277</v>
      </c>
      <c r="M711" s="146" t="s">
        <v>277</v>
      </c>
      <c r="N711" s="137">
        <v>0.84</v>
      </c>
      <c r="O711" s="138">
        <v>0.625</v>
      </c>
      <c r="P711" s="137">
        <v>0.97218560800700005</v>
      </c>
      <c r="Q711" s="138">
        <v>0.95165551250400005</v>
      </c>
    </row>
    <row r="712" spans="1:17" ht="20.149999999999999" customHeight="1" x14ac:dyDescent="0.35">
      <c r="A712" s="148"/>
      <c r="C712" s="136" t="s">
        <v>973</v>
      </c>
      <c r="D712" s="143" t="s">
        <v>277</v>
      </c>
      <c r="E712" s="146" t="s">
        <v>277</v>
      </c>
      <c r="F712" s="137" t="s">
        <v>277</v>
      </c>
      <c r="G712" s="138" t="s">
        <v>277</v>
      </c>
      <c r="H712" s="143" t="s">
        <v>277</v>
      </c>
      <c r="I712" s="146" t="s">
        <v>277</v>
      </c>
      <c r="J712" s="137" t="s">
        <v>277</v>
      </c>
      <c r="K712" s="146" t="s">
        <v>277</v>
      </c>
      <c r="L712" s="137" t="s">
        <v>277</v>
      </c>
      <c r="M712" s="146" t="s">
        <v>277</v>
      </c>
      <c r="N712" s="137">
        <v>0.63636363636363635</v>
      </c>
      <c r="O712" s="138" t="s">
        <v>277</v>
      </c>
      <c r="P712" s="137" t="s">
        <v>277</v>
      </c>
      <c r="Q712" s="138" t="s">
        <v>277</v>
      </c>
    </row>
    <row r="713" spans="1:17" ht="20.149999999999999" customHeight="1" x14ac:dyDescent="0.35">
      <c r="A713" s="148"/>
      <c r="C713" s="136" t="s">
        <v>974</v>
      </c>
      <c r="D713" s="143" t="s">
        <v>277</v>
      </c>
      <c r="E713" s="146" t="s">
        <v>277</v>
      </c>
      <c r="F713" s="137" t="s">
        <v>277</v>
      </c>
      <c r="G713" s="138" t="s">
        <v>277</v>
      </c>
      <c r="H713" s="143" t="s">
        <v>277</v>
      </c>
      <c r="I713" s="146" t="s">
        <v>277</v>
      </c>
      <c r="J713" s="137" t="s">
        <v>277</v>
      </c>
      <c r="K713" s="146" t="s">
        <v>277</v>
      </c>
      <c r="L713" s="137" t="s">
        <v>277</v>
      </c>
      <c r="M713" s="146" t="s">
        <v>277</v>
      </c>
      <c r="N713" s="137">
        <v>0.94795539033457255</v>
      </c>
      <c r="O713" s="138">
        <v>0.90740740740740744</v>
      </c>
      <c r="P713" s="137" t="s">
        <v>277</v>
      </c>
      <c r="Q713" s="138" t="s">
        <v>277</v>
      </c>
    </row>
    <row r="714" spans="1:17" ht="20.149999999999999" customHeight="1" x14ac:dyDescent="0.35">
      <c r="A714" s="148"/>
      <c r="C714" s="136" t="s">
        <v>975</v>
      </c>
      <c r="D714" s="143" t="s">
        <v>277</v>
      </c>
      <c r="E714" s="146" t="s">
        <v>277</v>
      </c>
      <c r="F714" s="137" t="s">
        <v>277</v>
      </c>
      <c r="G714" s="138" t="s">
        <v>277</v>
      </c>
      <c r="H714" s="143" t="s">
        <v>277</v>
      </c>
      <c r="I714" s="146" t="s">
        <v>277</v>
      </c>
      <c r="J714" s="137" t="s">
        <v>277</v>
      </c>
      <c r="K714" s="146" t="s">
        <v>277</v>
      </c>
      <c r="L714" s="137" t="s">
        <v>277</v>
      </c>
      <c r="M714" s="146" t="s">
        <v>277</v>
      </c>
      <c r="N714" s="137">
        <v>0.96840593585447587</v>
      </c>
      <c r="O714" s="138">
        <v>0.92307692307692313</v>
      </c>
      <c r="P714" s="137" t="s">
        <v>277</v>
      </c>
      <c r="Q714" s="138" t="s">
        <v>277</v>
      </c>
    </row>
    <row r="715" spans="1:17" ht="20.149999999999999" customHeight="1" x14ac:dyDescent="0.35">
      <c r="A715" s="148"/>
      <c r="C715" s="136" t="s">
        <v>976</v>
      </c>
      <c r="D715" s="143" t="s">
        <v>277</v>
      </c>
      <c r="E715" s="146" t="s">
        <v>277</v>
      </c>
      <c r="F715" s="137">
        <v>0.98183830319560172</v>
      </c>
      <c r="G715" s="138">
        <v>0.99491159696477416</v>
      </c>
      <c r="H715" s="143" t="s">
        <v>277</v>
      </c>
      <c r="I715" s="146" t="s">
        <v>277</v>
      </c>
      <c r="J715" s="137" t="s">
        <v>277</v>
      </c>
      <c r="K715" s="146">
        <v>0.92655872584541066</v>
      </c>
      <c r="L715" s="137" t="s">
        <v>277</v>
      </c>
      <c r="M715" s="146" t="s">
        <v>277</v>
      </c>
      <c r="N715" s="137">
        <v>0.33333333333333331</v>
      </c>
      <c r="O715" s="138">
        <v>1</v>
      </c>
      <c r="P715" s="137">
        <v>0.96148818971200001</v>
      </c>
      <c r="Q715" s="138">
        <v>0.94675683398400001</v>
      </c>
    </row>
    <row r="716" spans="1:17" ht="20.149999999999999" customHeight="1" x14ac:dyDescent="0.35">
      <c r="A716" s="148"/>
      <c r="C716" s="136" t="s">
        <v>977</v>
      </c>
      <c r="D716" s="143">
        <v>0.90192926045016097</v>
      </c>
      <c r="E716" s="146">
        <v>0.89144072301967003</v>
      </c>
      <c r="F716" s="137">
        <v>0.98730000000000007</v>
      </c>
      <c r="G716" s="138">
        <v>0.99231390909090922</v>
      </c>
      <c r="H716" s="143" t="s">
        <v>277</v>
      </c>
      <c r="I716" s="146" t="s">
        <v>277</v>
      </c>
      <c r="J716" s="137">
        <v>0.81317692774116812</v>
      </c>
      <c r="K716" s="146">
        <v>0.9250645225584001</v>
      </c>
      <c r="L716" s="137" t="s">
        <v>277</v>
      </c>
      <c r="M716" s="146" t="s">
        <v>277</v>
      </c>
      <c r="N716" s="137" t="s">
        <v>277</v>
      </c>
      <c r="O716" s="138" t="s">
        <v>277</v>
      </c>
      <c r="P716" s="137">
        <v>0.9290610388224998</v>
      </c>
      <c r="Q716" s="138">
        <v>0.91123867730909103</v>
      </c>
    </row>
    <row r="717" spans="1:17" ht="20.149999999999999" customHeight="1" x14ac:dyDescent="0.35">
      <c r="A717" s="148"/>
      <c r="C717" s="136" t="s">
        <v>978</v>
      </c>
      <c r="D717" s="143" t="s">
        <v>277</v>
      </c>
      <c r="E717" s="146" t="s">
        <v>277</v>
      </c>
      <c r="F717" s="137" t="s">
        <v>277</v>
      </c>
      <c r="G717" s="138" t="s">
        <v>277</v>
      </c>
      <c r="H717" s="143" t="s">
        <v>277</v>
      </c>
      <c r="I717" s="146" t="s">
        <v>277</v>
      </c>
      <c r="J717" s="137">
        <v>0.60592059210526317</v>
      </c>
      <c r="K717" s="146">
        <v>0.85245920850063328</v>
      </c>
      <c r="L717" s="137" t="s">
        <v>277</v>
      </c>
      <c r="M717" s="146" t="s">
        <v>277</v>
      </c>
      <c r="N717" s="137" t="s">
        <v>277</v>
      </c>
      <c r="O717" s="138" t="s">
        <v>277</v>
      </c>
      <c r="P717" s="137">
        <v>0.97674551364999995</v>
      </c>
      <c r="Q717" s="138">
        <v>0.93750000000454536</v>
      </c>
    </row>
    <row r="718" spans="1:17" ht="20.149999999999999" customHeight="1" x14ac:dyDescent="0.35">
      <c r="A718" s="148"/>
      <c r="C718" s="136" t="s">
        <v>979</v>
      </c>
      <c r="D718" s="143" t="s">
        <v>277</v>
      </c>
      <c r="E718" s="146" t="s">
        <v>277</v>
      </c>
      <c r="F718" s="137">
        <v>0.9831364155251141</v>
      </c>
      <c r="G718" s="138">
        <v>0.972451283269962</v>
      </c>
      <c r="H718" s="143" t="s">
        <v>277</v>
      </c>
      <c r="I718" s="146" t="s">
        <v>277</v>
      </c>
      <c r="J718" s="137" t="s">
        <v>277</v>
      </c>
      <c r="K718" s="146" t="s">
        <v>277</v>
      </c>
      <c r="L718" s="137" t="s">
        <v>277</v>
      </c>
      <c r="M718" s="146" t="s">
        <v>277</v>
      </c>
      <c r="N718" s="137" t="s">
        <v>277</v>
      </c>
      <c r="O718" s="138" t="s">
        <v>277</v>
      </c>
      <c r="P718" s="137">
        <v>0.95207114439500007</v>
      </c>
      <c r="Q718" s="138">
        <v>0.94152836742599999</v>
      </c>
    </row>
    <row r="719" spans="1:17" ht="20.149999999999999" customHeight="1" x14ac:dyDescent="0.35">
      <c r="A719" s="148"/>
      <c r="C719" s="136" t="s">
        <v>980</v>
      </c>
      <c r="D719" s="143" t="s">
        <v>277</v>
      </c>
      <c r="E719" s="146" t="s">
        <v>277</v>
      </c>
      <c r="F719" s="137" t="s">
        <v>277</v>
      </c>
      <c r="G719" s="138" t="s">
        <v>277</v>
      </c>
      <c r="H719" s="143" t="s">
        <v>277</v>
      </c>
      <c r="I719" s="146" t="s">
        <v>277</v>
      </c>
      <c r="J719" s="137" t="s">
        <v>277</v>
      </c>
      <c r="K719" s="146" t="s">
        <v>277</v>
      </c>
      <c r="L719" s="137" t="s">
        <v>277</v>
      </c>
      <c r="M719" s="146" t="s">
        <v>277</v>
      </c>
      <c r="N719" s="137" t="s">
        <v>277</v>
      </c>
      <c r="O719" s="138" t="s">
        <v>277</v>
      </c>
      <c r="P719" s="137">
        <v>0.99665824915833345</v>
      </c>
      <c r="Q719" s="138">
        <v>0.9921090294049999</v>
      </c>
    </row>
    <row r="720" spans="1:17" ht="20.149999999999999" customHeight="1" x14ac:dyDescent="0.35">
      <c r="A720" s="148"/>
      <c r="C720" s="136" t="s">
        <v>981</v>
      </c>
      <c r="D720" s="143" t="s">
        <v>277</v>
      </c>
      <c r="E720" s="146" t="s">
        <v>277</v>
      </c>
      <c r="F720" s="137">
        <v>0.95680407265645984</v>
      </c>
      <c r="G720" s="138">
        <v>0.95976321179156598</v>
      </c>
      <c r="H720" s="143">
        <v>0.9939776867030965</v>
      </c>
      <c r="I720" s="146">
        <v>0.96078767123287667</v>
      </c>
      <c r="J720" s="137">
        <v>0.97454337899543375</v>
      </c>
      <c r="K720" s="146">
        <v>0.86153481012658228</v>
      </c>
      <c r="L720" s="137" t="s">
        <v>277</v>
      </c>
      <c r="M720" s="146" t="s">
        <v>277</v>
      </c>
      <c r="N720" s="137">
        <v>0.9285714285714286</v>
      </c>
      <c r="O720" s="138">
        <v>0.8125</v>
      </c>
      <c r="P720" s="137">
        <v>0.90454566095999989</v>
      </c>
      <c r="Q720" s="138">
        <v>0.88784072549100002</v>
      </c>
    </row>
    <row r="721" spans="1:17" ht="20.149999999999999" customHeight="1" x14ac:dyDescent="0.35">
      <c r="A721" s="148"/>
      <c r="C721" s="136" t="s">
        <v>982</v>
      </c>
      <c r="D721" s="143" t="s">
        <v>277</v>
      </c>
      <c r="E721" s="146" t="s">
        <v>277</v>
      </c>
      <c r="F721" s="137">
        <v>0.98823705932649308</v>
      </c>
      <c r="G721" s="138">
        <v>0.94603050389737919</v>
      </c>
      <c r="H721" s="143" t="s">
        <v>277</v>
      </c>
      <c r="I721" s="146" t="s">
        <v>277</v>
      </c>
      <c r="J721" s="137">
        <v>0.97407727133210553</v>
      </c>
      <c r="K721" s="146">
        <v>0.9761700070323488</v>
      </c>
      <c r="L721" s="137" t="s">
        <v>277</v>
      </c>
      <c r="M721" s="146" t="s">
        <v>277</v>
      </c>
      <c r="N721" s="137" t="s">
        <v>277</v>
      </c>
      <c r="O721" s="138" t="s">
        <v>277</v>
      </c>
      <c r="P721" s="137">
        <v>0.93312880375099994</v>
      </c>
      <c r="Q721" s="138">
        <v>0.95071677838900004</v>
      </c>
    </row>
    <row r="722" spans="1:17" ht="20.149999999999999" customHeight="1" x14ac:dyDescent="0.35">
      <c r="A722" s="148"/>
      <c r="C722" s="136" t="s">
        <v>983</v>
      </c>
      <c r="D722" s="143" t="s">
        <v>277</v>
      </c>
      <c r="E722" s="146" t="s">
        <v>277</v>
      </c>
      <c r="F722" s="137">
        <v>0</v>
      </c>
      <c r="G722" s="138">
        <v>0.98418372727272729</v>
      </c>
      <c r="H722" s="143" t="s">
        <v>277</v>
      </c>
      <c r="I722" s="146" t="s">
        <v>277</v>
      </c>
      <c r="J722" s="137" t="s">
        <v>277</v>
      </c>
      <c r="K722" s="146" t="s">
        <v>277</v>
      </c>
      <c r="L722" s="137" t="s">
        <v>277</v>
      </c>
      <c r="M722" s="146" t="s">
        <v>277</v>
      </c>
      <c r="N722" s="137" t="s">
        <v>277</v>
      </c>
      <c r="O722" s="138" t="s">
        <v>277</v>
      </c>
      <c r="P722" s="137" t="s">
        <v>277</v>
      </c>
      <c r="Q722" s="138" t="s">
        <v>277</v>
      </c>
    </row>
    <row r="723" spans="1:17" ht="20.149999999999999" customHeight="1" x14ac:dyDescent="0.35">
      <c r="A723" s="148"/>
      <c r="C723" s="136" t="s">
        <v>984</v>
      </c>
      <c r="D723" s="143" t="s">
        <v>277</v>
      </c>
      <c r="E723" s="146" t="s">
        <v>277</v>
      </c>
      <c r="F723" s="137">
        <v>0.99075039213540528</v>
      </c>
      <c r="G723" s="138">
        <v>0.99968203006088285</v>
      </c>
      <c r="H723" s="143" t="s">
        <v>277</v>
      </c>
      <c r="I723" s="146" t="s">
        <v>277</v>
      </c>
      <c r="J723" s="137" t="s">
        <v>277</v>
      </c>
      <c r="K723" s="146" t="s">
        <v>277</v>
      </c>
      <c r="L723" s="137" t="s">
        <v>277</v>
      </c>
      <c r="M723" s="146" t="s">
        <v>277</v>
      </c>
      <c r="N723" s="137" t="s">
        <v>277</v>
      </c>
      <c r="O723" s="138" t="s">
        <v>277</v>
      </c>
      <c r="P723" s="137">
        <v>0.94722570487199997</v>
      </c>
      <c r="Q723" s="138">
        <v>0.88705085558500008</v>
      </c>
    </row>
    <row r="724" spans="1:17" ht="20.149999999999999" customHeight="1" x14ac:dyDescent="0.35">
      <c r="A724" s="148"/>
      <c r="C724" s="136" t="s">
        <v>985</v>
      </c>
      <c r="D724" s="143" t="s">
        <v>277</v>
      </c>
      <c r="E724" s="146" t="s">
        <v>277</v>
      </c>
      <c r="F724" s="137" t="s">
        <v>277</v>
      </c>
      <c r="G724" s="138" t="s">
        <v>277</v>
      </c>
      <c r="H724" s="143" t="s">
        <v>277</v>
      </c>
      <c r="I724" s="146" t="s">
        <v>277</v>
      </c>
      <c r="J724" s="137" t="s">
        <v>277</v>
      </c>
      <c r="K724" s="146" t="s">
        <v>277</v>
      </c>
      <c r="L724" s="137" t="s">
        <v>277</v>
      </c>
      <c r="M724" s="146" t="s">
        <v>277</v>
      </c>
      <c r="N724" s="137" t="s">
        <v>277</v>
      </c>
      <c r="O724" s="138" t="s">
        <v>277</v>
      </c>
      <c r="P724" s="137">
        <v>0.86058080808500004</v>
      </c>
      <c r="Q724" s="138">
        <v>0.93145299145333338</v>
      </c>
    </row>
    <row r="725" spans="1:17" ht="20.149999999999999" customHeight="1" x14ac:dyDescent="0.35">
      <c r="A725" s="148"/>
      <c r="C725" s="136" t="s">
        <v>986</v>
      </c>
      <c r="D725" s="143" t="s">
        <v>277</v>
      </c>
      <c r="E725" s="146" t="s">
        <v>277</v>
      </c>
      <c r="F725" s="137">
        <v>0.99073643726897154</v>
      </c>
      <c r="G725" s="138">
        <v>0.99229153076755816</v>
      </c>
      <c r="H725" s="143" t="s">
        <v>277</v>
      </c>
      <c r="I725" s="146" t="s">
        <v>277</v>
      </c>
      <c r="J725" s="137">
        <v>0.99878995433789952</v>
      </c>
      <c r="K725" s="146">
        <v>0.9984691455696203</v>
      </c>
      <c r="L725" s="137" t="s">
        <v>277</v>
      </c>
      <c r="M725" s="146" t="s">
        <v>277</v>
      </c>
      <c r="N725" s="137">
        <v>0.8</v>
      </c>
      <c r="O725" s="138">
        <v>0.96</v>
      </c>
      <c r="P725" s="137">
        <v>0.9446402747649999</v>
      </c>
      <c r="Q725" s="138">
        <v>0.95511846222599994</v>
      </c>
    </row>
    <row r="726" spans="1:17" ht="20.149999999999999" customHeight="1" x14ac:dyDescent="0.35">
      <c r="A726" s="148"/>
      <c r="C726" s="136" t="s">
        <v>987</v>
      </c>
      <c r="D726" s="143" t="s">
        <v>277</v>
      </c>
      <c r="E726" s="146" t="s">
        <v>277</v>
      </c>
      <c r="F726" s="137">
        <v>0.99697809646118718</v>
      </c>
      <c r="G726" s="138">
        <v>0.9751394910083494</v>
      </c>
      <c r="H726" s="143" t="s">
        <v>277</v>
      </c>
      <c r="I726" s="146" t="s">
        <v>277</v>
      </c>
      <c r="J726" s="137" t="s">
        <v>277</v>
      </c>
      <c r="K726" s="146" t="s">
        <v>277</v>
      </c>
      <c r="L726" s="137" t="s">
        <v>277</v>
      </c>
      <c r="M726" s="146" t="s">
        <v>277</v>
      </c>
      <c r="N726" s="137" t="s">
        <v>277</v>
      </c>
      <c r="O726" s="138" t="s">
        <v>277</v>
      </c>
      <c r="P726" s="137">
        <v>0.91479532914200012</v>
      </c>
      <c r="Q726" s="138">
        <v>0.95001731216300001</v>
      </c>
    </row>
    <row r="727" spans="1:17" ht="20.149999999999999" customHeight="1" x14ac:dyDescent="0.35">
      <c r="A727" s="148"/>
      <c r="C727" s="136" t="s">
        <v>988</v>
      </c>
      <c r="D727" s="143" t="s">
        <v>277</v>
      </c>
      <c r="E727" s="146" t="s">
        <v>277</v>
      </c>
      <c r="F727" s="137">
        <v>0.98427499898088133</v>
      </c>
      <c r="G727" s="138">
        <v>0.99503978395692771</v>
      </c>
      <c r="H727" s="143" t="s">
        <v>277</v>
      </c>
      <c r="I727" s="146" t="s">
        <v>277</v>
      </c>
      <c r="J727" s="137">
        <v>0.9899600456621005</v>
      </c>
      <c r="K727" s="146">
        <v>0.93386471518987346</v>
      </c>
      <c r="L727" s="137" t="s">
        <v>277</v>
      </c>
      <c r="M727" s="146" t="s">
        <v>277</v>
      </c>
      <c r="N727" s="137">
        <v>0.92</v>
      </c>
      <c r="O727" s="138">
        <v>0.8</v>
      </c>
      <c r="P727" s="137">
        <v>0.92692597350799999</v>
      </c>
      <c r="Q727" s="138">
        <v>0.93520566121200011</v>
      </c>
    </row>
    <row r="728" spans="1:17" ht="20.149999999999999" customHeight="1" x14ac:dyDescent="0.35">
      <c r="A728" s="148"/>
      <c r="C728" s="136" t="s">
        <v>989</v>
      </c>
      <c r="D728" s="143" t="s">
        <v>277</v>
      </c>
      <c r="E728" s="146" t="s">
        <v>277</v>
      </c>
      <c r="F728" s="137">
        <v>0.9542890153188982</v>
      </c>
      <c r="G728" s="138">
        <v>0.97782615439156251</v>
      </c>
      <c r="H728" s="143" t="s">
        <v>277</v>
      </c>
      <c r="I728" s="146" t="s">
        <v>277</v>
      </c>
      <c r="J728" s="137" t="s">
        <v>277</v>
      </c>
      <c r="K728" s="146" t="s">
        <v>277</v>
      </c>
      <c r="L728" s="137" t="s">
        <v>277</v>
      </c>
      <c r="M728" s="146" t="s">
        <v>277</v>
      </c>
      <c r="N728" s="137" t="s">
        <v>277</v>
      </c>
      <c r="O728" s="138" t="s">
        <v>277</v>
      </c>
      <c r="P728" s="137">
        <v>0.94214520419299996</v>
      </c>
      <c r="Q728" s="138">
        <v>0.93012854091999997</v>
      </c>
    </row>
    <row r="729" spans="1:17" ht="20.149999999999999" customHeight="1" x14ac:dyDescent="0.35">
      <c r="A729" s="148"/>
      <c r="C729" s="136" t="s">
        <v>990</v>
      </c>
      <c r="D729" s="143" t="s">
        <v>277</v>
      </c>
      <c r="E729" s="146" t="s">
        <v>277</v>
      </c>
      <c r="F729" s="137">
        <v>0.99738869863013702</v>
      </c>
      <c r="G729" s="138">
        <v>1</v>
      </c>
      <c r="H729" s="143" t="s">
        <v>277</v>
      </c>
      <c r="I729" s="146" t="s">
        <v>277</v>
      </c>
      <c r="J729" s="137" t="s">
        <v>277</v>
      </c>
      <c r="K729" s="146" t="s">
        <v>277</v>
      </c>
      <c r="L729" s="137" t="s">
        <v>277</v>
      </c>
      <c r="M729" s="146" t="s">
        <v>277</v>
      </c>
      <c r="N729" s="137" t="s">
        <v>277</v>
      </c>
      <c r="O729" s="138" t="s">
        <v>277</v>
      </c>
      <c r="P729" s="137">
        <v>0.94248658318400003</v>
      </c>
      <c r="Q729" s="138">
        <v>0.94164024695500004</v>
      </c>
    </row>
    <row r="730" spans="1:17" ht="20.149999999999999" customHeight="1" x14ac:dyDescent="0.35">
      <c r="A730" s="148"/>
      <c r="C730" s="136" t="s">
        <v>991</v>
      </c>
      <c r="D730" s="143" t="s">
        <v>277</v>
      </c>
      <c r="E730" s="146" t="s">
        <v>277</v>
      </c>
      <c r="F730" s="137">
        <v>0.97669275929549904</v>
      </c>
      <c r="G730" s="138">
        <v>0.99972581228624047</v>
      </c>
      <c r="H730" s="143">
        <v>0.98446632420091329</v>
      </c>
      <c r="I730" s="146">
        <v>0.98684248388581952</v>
      </c>
      <c r="J730" s="137" t="s">
        <v>277</v>
      </c>
      <c r="K730" s="146" t="s">
        <v>277</v>
      </c>
      <c r="L730" s="137" t="s">
        <v>277</v>
      </c>
      <c r="M730" s="146" t="s">
        <v>277</v>
      </c>
      <c r="N730" s="137" t="s">
        <v>277</v>
      </c>
      <c r="O730" s="138">
        <v>1</v>
      </c>
      <c r="P730" s="137">
        <v>0.93039535969099996</v>
      </c>
      <c r="Q730" s="138">
        <v>0.92143891650699994</v>
      </c>
    </row>
    <row r="731" spans="1:17" ht="20.149999999999999" customHeight="1" x14ac:dyDescent="0.35">
      <c r="A731" s="148"/>
      <c r="C731" s="136" t="s">
        <v>992</v>
      </c>
      <c r="D731" s="143" t="s">
        <v>277</v>
      </c>
      <c r="E731" s="146" t="s">
        <v>277</v>
      </c>
      <c r="F731" s="137">
        <v>0.98326245540265034</v>
      </c>
      <c r="G731" s="138">
        <v>0.98615140199161422</v>
      </c>
      <c r="H731" s="143" t="s">
        <v>277</v>
      </c>
      <c r="I731" s="146" t="s">
        <v>277</v>
      </c>
      <c r="J731" s="137">
        <v>0.99324668705402652</v>
      </c>
      <c r="K731" s="146">
        <v>0.95370270593869733</v>
      </c>
      <c r="L731" s="137" t="s">
        <v>277</v>
      </c>
      <c r="M731" s="146" t="s">
        <v>277</v>
      </c>
      <c r="N731" s="137" t="s">
        <v>277</v>
      </c>
      <c r="O731" s="138" t="s">
        <v>277</v>
      </c>
      <c r="P731" s="137">
        <v>0.97145055132899993</v>
      </c>
      <c r="Q731" s="138">
        <v>0.91169665809799993</v>
      </c>
    </row>
    <row r="732" spans="1:17" ht="20.149999999999999" customHeight="1" x14ac:dyDescent="0.35">
      <c r="A732" s="148"/>
      <c r="C732" s="136" t="s">
        <v>993</v>
      </c>
      <c r="D732" s="143" t="s">
        <v>277</v>
      </c>
      <c r="E732" s="146" t="s">
        <v>277</v>
      </c>
      <c r="F732" s="137">
        <v>0.98009235126494298</v>
      </c>
      <c r="G732" s="138">
        <v>0.97104879228560725</v>
      </c>
      <c r="H732" s="143">
        <v>0.99661537971457692</v>
      </c>
      <c r="I732" s="146">
        <v>0.94195634363295877</v>
      </c>
      <c r="J732" s="137">
        <v>0.93542463047910296</v>
      </c>
      <c r="K732" s="146">
        <v>0.89800572107081178</v>
      </c>
      <c r="L732" s="137" t="s">
        <v>277</v>
      </c>
      <c r="M732" s="146" t="s">
        <v>277</v>
      </c>
      <c r="N732" s="137">
        <v>1</v>
      </c>
      <c r="O732" s="138">
        <v>0.75</v>
      </c>
      <c r="P732" s="137">
        <v>0.92057569296399999</v>
      </c>
      <c r="Q732" s="138">
        <v>0.90385734159600006</v>
      </c>
    </row>
    <row r="733" spans="1:17" ht="20.149999999999999" customHeight="1" x14ac:dyDescent="0.35">
      <c r="A733" s="148"/>
      <c r="C733" s="136" t="s">
        <v>994</v>
      </c>
      <c r="D733" s="143" t="s">
        <v>277</v>
      </c>
      <c r="E733" s="146" t="s">
        <v>277</v>
      </c>
      <c r="F733" s="137" t="s">
        <v>277</v>
      </c>
      <c r="G733" s="138" t="s">
        <v>277</v>
      </c>
      <c r="H733" s="143" t="s">
        <v>277</v>
      </c>
      <c r="I733" s="146" t="s">
        <v>277</v>
      </c>
      <c r="J733" s="137" t="s">
        <v>277</v>
      </c>
      <c r="K733" s="146" t="s">
        <v>277</v>
      </c>
      <c r="L733" s="137" t="s">
        <v>277</v>
      </c>
      <c r="M733" s="146" t="s">
        <v>277</v>
      </c>
      <c r="N733" s="137" t="s">
        <v>277</v>
      </c>
      <c r="O733" s="138">
        <v>1</v>
      </c>
      <c r="P733" s="137">
        <v>0.96813725490833347</v>
      </c>
      <c r="Q733" s="138">
        <v>0.95952224173916689</v>
      </c>
    </row>
    <row r="734" spans="1:17" ht="20.149999999999999" customHeight="1" x14ac:dyDescent="0.35">
      <c r="A734" s="148"/>
      <c r="C734" s="136" t="s">
        <v>995</v>
      </c>
      <c r="D734" s="143">
        <v>0.99869400548517695</v>
      </c>
      <c r="E734" s="146">
        <v>0.99794364876077801</v>
      </c>
      <c r="F734" s="137">
        <v>0.998</v>
      </c>
      <c r="G734" s="138">
        <v>1</v>
      </c>
      <c r="H734" s="143" t="s">
        <v>277</v>
      </c>
      <c r="I734" s="146" t="s">
        <v>277</v>
      </c>
      <c r="J734" s="137">
        <v>0.97485451041666693</v>
      </c>
      <c r="K734" s="146">
        <v>0.9876876802733886</v>
      </c>
      <c r="L734" s="137" t="s">
        <v>277</v>
      </c>
      <c r="M734" s="146" t="s">
        <v>277</v>
      </c>
      <c r="N734" s="137">
        <v>0.85199999999999998</v>
      </c>
      <c r="O734" s="138">
        <v>0.81784386617100369</v>
      </c>
      <c r="P734" s="137">
        <v>0.97429498951333315</v>
      </c>
      <c r="Q734" s="138">
        <v>0.96812256677249986</v>
      </c>
    </row>
    <row r="735" spans="1:17" ht="20.149999999999999" customHeight="1" x14ac:dyDescent="0.35">
      <c r="A735" s="148"/>
      <c r="C735" s="136" t="s">
        <v>996</v>
      </c>
      <c r="D735" s="143" t="s">
        <v>277</v>
      </c>
      <c r="E735" s="146" t="s">
        <v>277</v>
      </c>
      <c r="F735" s="137">
        <v>0</v>
      </c>
      <c r="G735" s="138">
        <v>1</v>
      </c>
      <c r="H735" s="143" t="s">
        <v>277</v>
      </c>
      <c r="I735" s="146" t="s">
        <v>277</v>
      </c>
      <c r="J735" s="137" t="s">
        <v>277</v>
      </c>
      <c r="K735" s="146" t="s">
        <v>277</v>
      </c>
      <c r="L735" s="137" t="s">
        <v>277</v>
      </c>
      <c r="M735" s="146" t="s">
        <v>277</v>
      </c>
      <c r="N735" s="137">
        <v>0.89655172413793105</v>
      </c>
      <c r="O735" s="138">
        <v>0.91666666666666663</v>
      </c>
      <c r="P735" s="137">
        <v>0.96897808400499985</v>
      </c>
      <c r="Q735" s="138">
        <v>0.97724960876500011</v>
      </c>
    </row>
    <row r="736" spans="1:17" ht="20.149999999999999" customHeight="1" x14ac:dyDescent="0.35">
      <c r="A736" s="148"/>
      <c r="C736" s="136" t="s">
        <v>997</v>
      </c>
      <c r="D736" s="143" t="s">
        <v>277</v>
      </c>
      <c r="E736" s="146">
        <v>0.99508154284235095</v>
      </c>
      <c r="F736" s="137">
        <v>0</v>
      </c>
      <c r="G736" s="138">
        <v>1</v>
      </c>
      <c r="H736" s="143" t="s">
        <v>277</v>
      </c>
      <c r="I736" s="146" t="s">
        <v>277</v>
      </c>
      <c r="J736" s="137" t="s">
        <v>277</v>
      </c>
      <c r="K736" s="146" t="s">
        <v>277</v>
      </c>
      <c r="L736" s="137" t="s">
        <v>277</v>
      </c>
      <c r="M736" s="146" t="s">
        <v>277</v>
      </c>
      <c r="N736" s="137" t="s">
        <v>277</v>
      </c>
      <c r="O736" s="138" t="s">
        <v>277</v>
      </c>
      <c r="P736" s="137" t="s">
        <v>277</v>
      </c>
      <c r="Q736" s="138">
        <v>0.91436841894500009</v>
      </c>
    </row>
    <row r="737" spans="1:17" ht="20.149999999999999" customHeight="1" x14ac:dyDescent="0.35">
      <c r="A737" s="148"/>
      <c r="C737" s="136" t="s">
        <v>998</v>
      </c>
      <c r="D737" s="143" t="s">
        <v>277</v>
      </c>
      <c r="E737" s="146" t="s">
        <v>277</v>
      </c>
      <c r="F737" s="137">
        <v>0</v>
      </c>
      <c r="G737" s="138">
        <v>1</v>
      </c>
      <c r="H737" s="143" t="s">
        <v>277</v>
      </c>
      <c r="I737" s="146" t="s">
        <v>277</v>
      </c>
      <c r="J737" s="137">
        <v>0.81221452982878539</v>
      </c>
      <c r="K737" s="146">
        <v>0.93962861000881803</v>
      </c>
      <c r="L737" s="137" t="s">
        <v>277</v>
      </c>
      <c r="M737" s="146" t="s">
        <v>277</v>
      </c>
      <c r="N737" s="137">
        <v>0.95238095238095233</v>
      </c>
      <c r="O737" s="138">
        <v>0.9</v>
      </c>
      <c r="P737" s="137">
        <v>0.94035056447249987</v>
      </c>
      <c r="Q737" s="138">
        <v>0.93170218027416685</v>
      </c>
    </row>
    <row r="738" spans="1:17" ht="20.149999999999999" customHeight="1" x14ac:dyDescent="0.35">
      <c r="A738" s="148"/>
      <c r="C738" s="136" t="s">
        <v>999</v>
      </c>
      <c r="D738" s="143" t="s">
        <v>277</v>
      </c>
      <c r="E738" s="146" t="s">
        <v>277</v>
      </c>
      <c r="F738" s="137" t="s">
        <v>277</v>
      </c>
      <c r="G738" s="138" t="s">
        <v>277</v>
      </c>
      <c r="H738" s="143" t="s">
        <v>277</v>
      </c>
      <c r="I738" s="146" t="s">
        <v>277</v>
      </c>
      <c r="J738" s="137" t="s">
        <v>277</v>
      </c>
      <c r="K738" s="146" t="s">
        <v>277</v>
      </c>
      <c r="L738" s="137" t="s">
        <v>277</v>
      </c>
      <c r="M738" s="146" t="s">
        <v>277</v>
      </c>
      <c r="N738" s="137" t="s">
        <v>277</v>
      </c>
      <c r="O738" s="138" t="s">
        <v>277</v>
      </c>
      <c r="P738" s="137">
        <v>0.9232939940224999</v>
      </c>
      <c r="Q738" s="138">
        <v>0.89052441835000007</v>
      </c>
    </row>
    <row r="739" spans="1:17" ht="20.149999999999999" customHeight="1" x14ac:dyDescent="0.35">
      <c r="A739" s="148"/>
      <c r="C739" s="136" t="s">
        <v>1000</v>
      </c>
      <c r="D739" s="143" t="s">
        <v>277</v>
      </c>
      <c r="E739" s="146" t="s">
        <v>277</v>
      </c>
      <c r="F739" s="137">
        <v>0.99767836757990869</v>
      </c>
      <c r="G739" s="138">
        <v>1</v>
      </c>
      <c r="H739" s="143" t="s">
        <v>277</v>
      </c>
      <c r="I739" s="146" t="s">
        <v>277</v>
      </c>
      <c r="J739" s="137" t="s">
        <v>277</v>
      </c>
      <c r="K739" s="146" t="s">
        <v>277</v>
      </c>
      <c r="L739" s="137" t="s">
        <v>277</v>
      </c>
      <c r="M739" s="146" t="s">
        <v>277</v>
      </c>
      <c r="N739" s="137" t="s">
        <v>277</v>
      </c>
      <c r="O739" s="138" t="s">
        <v>277</v>
      </c>
      <c r="P739" s="137">
        <v>0.96007588650499998</v>
      </c>
      <c r="Q739" s="138">
        <v>0.94599843473700007</v>
      </c>
    </row>
    <row r="740" spans="1:17" ht="20.149999999999999" customHeight="1" x14ac:dyDescent="0.35">
      <c r="A740" s="148"/>
      <c r="C740" s="136" t="s">
        <v>1001</v>
      </c>
      <c r="D740" s="143" t="s">
        <v>277</v>
      </c>
      <c r="E740" s="146" t="s">
        <v>277</v>
      </c>
      <c r="F740" s="137">
        <v>0.93965056340128228</v>
      </c>
      <c r="G740" s="138">
        <v>0.9657678268025911</v>
      </c>
      <c r="H740" s="143">
        <v>0.98147425207196282</v>
      </c>
      <c r="I740" s="146">
        <v>0.99397031963470317</v>
      </c>
      <c r="J740" s="137" t="s">
        <v>277</v>
      </c>
      <c r="K740" s="146">
        <v>0.88404097157862216</v>
      </c>
      <c r="L740" s="137" t="s">
        <v>277</v>
      </c>
      <c r="M740" s="146" t="s">
        <v>277</v>
      </c>
      <c r="N740" s="137">
        <v>0.75</v>
      </c>
      <c r="O740" s="138">
        <v>0.66666666666666663</v>
      </c>
      <c r="P740" s="137">
        <v>0.92432060543500005</v>
      </c>
      <c r="Q740" s="138">
        <v>0.86965479351699992</v>
      </c>
    </row>
    <row r="741" spans="1:17" ht="20.149999999999999" customHeight="1" x14ac:dyDescent="0.35">
      <c r="A741" s="148"/>
      <c r="C741" s="136" t="s">
        <v>1002</v>
      </c>
      <c r="D741" s="143" t="s">
        <v>277</v>
      </c>
      <c r="E741" s="146" t="s">
        <v>277</v>
      </c>
      <c r="F741" s="137">
        <v>0.99038699577690403</v>
      </c>
      <c r="G741" s="138">
        <v>0.9720779220779221</v>
      </c>
      <c r="H741" s="143" t="s">
        <v>277</v>
      </c>
      <c r="I741" s="146" t="s">
        <v>277</v>
      </c>
      <c r="J741" s="137" t="s">
        <v>277</v>
      </c>
      <c r="K741" s="146" t="s">
        <v>277</v>
      </c>
      <c r="L741" s="137" t="s">
        <v>277</v>
      </c>
      <c r="M741" s="146" t="s">
        <v>277</v>
      </c>
      <c r="N741" s="137">
        <v>1</v>
      </c>
      <c r="O741" s="138" t="s">
        <v>277</v>
      </c>
      <c r="P741" s="137">
        <v>0.92330645528700006</v>
      </c>
      <c r="Q741" s="138">
        <v>0.93292295111800005</v>
      </c>
    </row>
    <row r="742" spans="1:17" ht="20.149999999999999" customHeight="1" x14ac:dyDescent="0.35">
      <c r="A742" s="148"/>
      <c r="C742" s="136" t="s">
        <v>1003</v>
      </c>
      <c r="D742" s="143" t="s">
        <v>277</v>
      </c>
      <c r="E742" s="146" t="s">
        <v>277</v>
      </c>
      <c r="F742" s="137" t="s">
        <v>277</v>
      </c>
      <c r="G742" s="138" t="s">
        <v>277</v>
      </c>
      <c r="H742" s="143" t="s">
        <v>277</v>
      </c>
      <c r="I742" s="146" t="s">
        <v>277</v>
      </c>
      <c r="J742" s="137" t="s">
        <v>277</v>
      </c>
      <c r="K742" s="146" t="s">
        <v>277</v>
      </c>
      <c r="L742" s="137" t="s">
        <v>277</v>
      </c>
      <c r="M742" s="146" t="s">
        <v>277</v>
      </c>
      <c r="N742" s="137">
        <v>0.94838709677419353</v>
      </c>
      <c r="O742" s="138">
        <v>0.90825688073394495</v>
      </c>
      <c r="P742" s="137">
        <v>0.91319444444500009</v>
      </c>
      <c r="Q742" s="138">
        <v>0.86011332267166662</v>
      </c>
    </row>
    <row r="743" spans="1:17" ht="20.149999999999999" customHeight="1" x14ac:dyDescent="0.35">
      <c r="A743" s="148"/>
      <c r="C743" s="136" t="s">
        <v>1004</v>
      </c>
      <c r="D743" s="143" t="s">
        <v>277</v>
      </c>
      <c r="E743" s="146" t="s">
        <v>277</v>
      </c>
      <c r="F743" s="137" t="s">
        <v>277</v>
      </c>
      <c r="G743" s="138" t="s">
        <v>277</v>
      </c>
      <c r="H743" s="143" t="s">
        <v>277</v>
      </c>
      <c r="I743" s="146" t="s">
        <v>277</v>
      </c>
      <c r="J743" s="137" t="s">
        <v>277</v>
      </c>
      <c r="K743" s="146" t="s">
        <v>277</v>
      </c>
      <c r="L743" s="137" t="s">
        <v>277</v>
      </c>
      <c r="M743" s="146" t="s">
        <v>277</v>
      </c>
      <c r="N743" s="137" t="s">
        <v>277</v>
      </c>
      <c r="O743" s="138" t="s">
        <v>277</v>
      </c>
      <c r="P743" s="137">
        <v>0.95833333333333326</v>
      </c>
      <c r="Q743" s="138">
        <v>0.93195564516166651</v>
      </c>
    </row>
    <row r="744" spans="1:17" ht="20.149999999999999" customHeight="1" x14ac:dyDescent="0.35">
      <c r="A744" s="148"/>
      <c r="C744" s="136" t="s">
        <v>1005</v>
      </c>
      <c r="D744" s="143" t="s">
        <v>277</v>
      </c>
      <c r="E744" s="146" t="s">
        <v>277</v>
      </c>
      <c r="F744" s="137" t="s">
        <v>277</v>
      </c>
      <c r="G744" s="138" t="s">
        <v>277</v>
      </c>
      <c r="H744" s="143" t="s">
        <v>277</v>
      </c>
      <c r="I744" s="146" t="s">
        <v>277</v>
      </c>
      <c r="J744" s="137" t="s">
        <v>277</v>
      </c>
      <c r="K744" s="146" t="s">
        <v>277</v>
      </c>
      <c r="L744" s="137" t="s">
        <v>277</v>
      </c>
      <c r="M744" s="146" t="s">
        <v>277</v>
      </c>
      <c r="N744" s="137" t="s">
        <v>277</v>
      </c>
      <c r="O744" s="138">
        <v>0.57894736842105265</v>
      </c>
      <c r="P744" s="137" t="s">
        <v>277</v>
      </c>
      <c r="Q744" s="138" t="s">
        <v>277</v>
      </c>
    </row>
    <row r="745" spans="1:17" ht="20.149999999999999" customHeight="1" x14ac:dyDescent="0.35">
      <c r="A745" s="148"/>
      <c r="C745" s="136" t="s">
        <v>1006</v>
      </c>
      <c r="D745" s="143" t="s">
        <v>277</v>
      </c>
      <c r="E745" s="146" t="s">
        <v>277</v>
      </c>
      <c r="F745" s="137">
        <v>0.97550579827400219</v>
      </c>
      <c r="G745" s="138">
        <v>0.99357201139127094</v>
      </c>
      <c r="H745" s="143">
        <v>0.97508336634970949</v>
      </c>
      <c r="I745" s="146">
        <v>0.98885411978697868</v>
      </c>
      <c r="J745" s="137">
        <v>0.98946028856526425</v>
      </c>
      <c r="K745" s="146">
        <v>0.97186675461741423</v>
      </c>
      <c r="L745" s="137" t="s">
        <v>277</v>
      </c>
      <c r="M745" s="146" t="s">
        <v>277</v>
      </c>
      <c r="N745" s="137" t="s">
        <v>277</v>
      </c>
      <c r="O745" s="138" t="s">
        <v>277</v>
      </c>
      <c r="P745" s="137">
        <v>0.90456081081099993</v>
      </c>
      <c r="Q745" s="138">
        <v>0.85714877745500007</v>
      </c>
    </row>
    <row r="746" spans="1:17" ht="20.149999999999999" customHeight="1" x14ac:dyDescent="0.35">
      <c r="A746" s="148"/>
      <c r="C746" s="136" t="s">
        <v>1007</v>
      </c>
      <c r="D746" s="143" t="s">
        <v>277</v>
      </c>
      <c r="E746" s="146" t="s">
        <v>277</v>
      </c>
      <c r="F746" s="137">
        <v>1</v>
      </c>
      <c r="G746" s="138">
        <v>0.99557336363636362</v>
      </c>
      <c r="H746" s="143" t="s">
        <v>277</v>
      </c>
      <c r="I746" s="146" t="s">
        <v>277</v>
      </c>
      <c r="J746" s="137" t="s">
        <v>277</v>
      </c>
      <c r="K746" s="146">
        <v>0.97724823676215267</v>
      </c>
      <c r="L746" s="137" t="s">
        <v>277</v>
      </c>
      <c r="M746" s="146" t="s">
        <v>277</v>
      </c>
      <c r="N746" s="137" t="s">
        <v>277</v>
      </c>
      <c r="O746" s="138">
        <v>0.4</v>
      </c>
      <c r="P746" s="137">
        <v>0.87496681970833334</v>
      </c>
      <c r="Q746" s="138">
        <v>0.93801169938999995</v>
      </c>
    </row>
    <row r="747" spans="1:17" ht="20.149999999999999" customHeight="1" x14ac:dyDescent="0.35">
      <c r="A747" s="148"/>
      <c r="C747" s="136" t="s">
        <v>1008</v>
      </c>
      <c r="D747" s="143" t="s">
        <v>277</v>
      </c>
      <c r="E747" s="146" t="s">
        <v>277</v>
      </c>
      <c r="F747" s="137">
        <v>0.90930936073059365</v>
      </c>
      <c r="G747" s="138">
        <v>0.99560245433789951</v>
      </c>
      <c r="H747" s="143" t="s">
        <v>277</v>
      </c>
      <c r="I747" s="146" t="s">
        <v>277</v>
      </c>
      <c r="J747" s="137" t="s">
        <v>277</v>
      </c>
      <c r="K747" s="146" t="s">
        <v>277</v>
      </c>
      <c r="L747" s="137" t="s">
        <v>277</v>
      </c>
      <c r="M747" s="146" t="s">
        <v>277</v>
      </c>
      <c r="N747" s="137" t="s">
        <v>277</v>
      </c>
      <c r="O747" s="138" t="s">
        <v>277</v>
      </c>
      <c r="P747" s="137">
        <v>0.93253983945599994</v>
      </c>
      <c r="Q747" s="138">
        <v>0.96597751178799995</v>
      </c>
    </row>
    <row r="748" spans="1:17" ht="20.149999999999999" customHeight="1" x14ac:dyDescent="0.35">
      <c r="A748" s="148"/>
      <c r="C748" s="136" t="s">
        <v>1009</v>
      </c>
      <c r="D748" s="143" t="s">
        <v>277</v>
      </c>
      <c r="E748" s="146" t="s">
        <v>277</v>
      </c>
      <c r="F748" s="137">
        <v>0.98505469939117196</v>
      </c>
      <c r="G748" s="138">
        <v>0.93414383561643832</v>
      </c>
      <c r="H748" s="143" t="s">
        <v>277</v>
      </c>
      <c r="I748" s="146" t="s">
        <v>277</v>
      </c>
      <c r="J748" s="137" t="s">
        <v>277</v>
      </c>
      <c r="K748" s="146" t="s">
        <v>277</v>
      </c>
      <c r="L748" s="137" t="s">
        <v>277</v>
      </c>
      <c r="M748" s="146" t="s">
        <v>277</v>
      </c>
      <c r="N748" s="137">
        <v>0.8571428571428571</v>
      </c>
      <c r="O748" s="138">
        <v>1</v>
      </c>
      <c r="P748" s="137">
        <v>0.93902710968100001</v>
      </c>
      <c r="Q748" s="138">
        <v>0.95038521786399999</v>
      </c>
    </row>
    <row r="749" spans="1:17" ht="20.149999999999999" customHeight="1" x14ac:dyDescent="0.35">
      <c r="A749" s="148"/>
      <c r="C749" s="136" t="s">
        <v>1010</v>
      </c>
      <c r="D749" s="143" t="s">
        <v>277</v>
      </c>
      <c r="E749" s="146" t="s">
        <v>277</v>
      </c>
      <c r="F749" s="137">
        <v>0.99510299834310478</v>
      </c>
      <c r="G749" s="138">
        <v>0.99805216398649987</v>
      </c>
      <c r="H749" s="143">
        <v>0.97975260416666665</v>
      </c>
      <c r="I749" s="146">
        <v>0.98833047945205477</v>
      </c>
      <c r="J749" s="137">
        <v>0.9888413242009132</v>
      </c>
      <c r="K749" s="146">
        <v>0.99629351265822785</v>
      </c>
      <c r="L749" s="137" t="s">
        <v>277</v>
      </c>
      <c r="M749" s="146" t="s">
        <v>277</v>
      </c>
      <c r="N749" s="137">
        <v>1</v>
      </c>
      <c r="O749" s="138">
        <v>1</v>
      </c>
      <c r="P749" s="137">
        <v>0.94222288661300002</v>
      </c>
      <c r="Q749" s="138">
        <v>0.98123845169800006</v>
      </c>
    </row>
    <row r="750" spans="1:17" ht="20.149999999999999" customHeight="1" x14ac:dyDescent="0.35">
      <c r="A750" s="148"/>
      <c r="C750" s="136" t="s">
        <v>1011</v>
      </c>
      <c r="D750" s="143" t="s">
        <v>277</v>
      </c>
      <c r="E750" s="146" t="s">
        <v>277</v>
      </c>
      <c r="F750" s="137">
        <v>0.98438920794448437</v>
      </c>
      <c r="G750" s="138">
        <v>0.97622219220609929</v>
      </c>
      <c r="H750" s="143">
        <v>0.98358616504854368</v>
      </c>
      <c r="I750" s="146">
        <v>0.96894699140401142</v>
      </c>
      <c r="J750" s="137">
        <v>0.98631506202804742</v>
      </c>
      <c r="K750" s="146">
        <v>0.97939891160949866</v>
      </c>
      <c r="L750" s="137" t="s">
        <v>277</v>
      </c>
      <c r="M750" s="146" t="s">
        <v>277</v>
      </c>
      <c r="N750" s="137" t="s">
        <v>277</v>
      </c>
      <c r="O750" s="138" t="s">
        <v>277</v>
      </c>
      <c r="P750" s="137">
        <v>0.89879086430800004</v>
      </c>
      <c r="Q750" s="138">
        <v>0.88338793835700002</v>
      </c>
    </row>
    <row r="751" spans="1:17" ht="20.149999999999999" customHeight="1" x14ac:dyDescent="0.35">
      <c r="A751" s="148"/>
      <c r="C751" s="136" t="s">
        <v>1012</v>
      </c>
      <c r="D751" s="143">
        <v>0.88245603432646402</v>
      </c>
      <c r="E751" s="146">
        <v>0.90082930200414602</v>
      </c>
      <c r="F751" s="137">
        <v>0</v>
      </c>
      <c r="G751" s="138">
        <v>0.99950363636363637</v>
      </c>
      <c r="H751" s="143" t="s">
        <v>277</v>
      </c>
      <c r="I751" s="146" t="s">
        <v>277</v>
      </c>
      <c r="J751" s="137" t="s">
        <v>277</v>
      </c>
      <c r="K751" s="146" t="s">
        <v>277</v>
      </c>
      <c r="L751" s="137" t="s">
        <v>277</v>
      </c>
      <c r="M751" s="146" t="s">
        <v>277</v>
      </c>
      <c r="N751" s="137">
        <v>0.97884344146685476</v>
      </c>
      <c r="O751" s="138">
        <v>0.95854922279792742</v>
      </c>
      <c r="P751" s="137">
        <v>0.95743787503333333</v>
      </c>
      <c r="Q751" s="138">
        <v>0.96623000201166676</v>
      </c>
    </row>
    <row r="752" spans="1:17" ht="20.149999999999999" customHeight="1" x14ac:dyDescent="0.35">
      <c r="A752" s="148"/>
      <c r="C752" s="136" t="s">
        <v>1013</v>
      </c>
      <c r="D752" s="143" t="s">
        <v>277</v>
      </c>
      <c r="E752" s="146" t="s">
        <v>277</v>
      </c>
      <c r="F752" s="137" t="s">
        <v>277</v>
      </c>
      <c r="G752" s="138" t="s">
        <v>277</v>
      </c>
      <c r="H752" s="143" t="s">
        <v>277</v>
      </c>
      <c r="I752" s="146" t="s">
        <v>277</v>
      </c>
      <c r="J752" s="137" t="s">
        <v>277</v>
      </c>
      <c r="K752" s="146" t="s">
        <v>277</v>
      </c>
      <c r="L752" s="137" t="s">
        <v>277</v>
      </c>
      <c r="M752" s="146" t="s">
        <v>277</v>
      </c>
      <c r="N752" s="137" t="s">
        <v>277</v>
      </c>
      <c r="O752" s="138">
        <v>0.4</v>
      </c>
      <c r="P752" s="137" t="s">
        <v>277</v>
      </c>
      <c r="Q752" s="138">
        <v>0.97316699848583355</v>
      </c>
    </row>
    <row r="753" spans="1:17" ht="20.149999999999999" customHeight="1" x14ac:dyDescent="0.35">
      <c r="A753" s="148"/>
      <c r="C753" s="136" t="s">
        <v>1014</v>
      </c>
      <c r="D753" s="143" t="s">
        <v>277</v>
      </c>
      <c r="E753" s="146" t="s">
        <v>277</v>
      </c>
      <c r="F753" s="137" t="s">
        <v>277</v>
      </c>
      <c r="G753" s="138" t="s">
        <v>277</v>
      </c>
      <c r="H753" s="143" t="s">
        <v>277</v>
      </c>
      <c r="I753" s="146" t="s">
        <v>277</v>
      </c>
      <c r="J753" s="137">
        <v>0.99769877393283091</v>
      </c>
      <c r="K753" s="146">
        <v>0.98831170468653029</v>
      </c>
      <c r="L753" s="137" t="s">
        <v>277</v>
      </c>
      <c r="M753" s="146" t="s">
        <v>277</v>
      </c>
      <c r="N753" s="137">
        <v>0.83898305084745761</v>
      </c>
      <c r="O753" s="138">
        <v>0.86206896551724133</v>
      </c>
      <c r="P753" s="137" t="s">
        <v>277</v>
      </c>
      <c r="Q753" s="138">
        <v>0.9560687965575001</v>
      </c>
    </row>
    <row r="754" spans="1:17" ht="20.149999999999999" customHeight="1" x14ac:dyDescent="0.35">
      <c r="A754" s="148"/>
      <c r="C754" s="136" t="s">
        <v>1015</v>
      </c>
      <c r="D754" s="143" t="s">
        <v>277</v>
      </c>
      <c r="E754" s="146" t="s">
        <v>277</v>
      </c>
      <c r="F754" s="137">
        <v>0.9998999999999999</v>
      </c>
      <c r="G754" s="138">
        <v>1</v>
      </c>
      <c r="H754" s="143" t="s">
        <v>277</v>
      </c>
      <c r="I754" s="146" t="s">
        <v>277</v>
      </c>
      <c r="J754" s="137" t="s">
        <v>277</v>
      </c>
      <c r="K754" s="146" t="s">
        <v>277</v>
      </c>
      <c r="L754" s="137" t="s">
        <v>277</v>
      </c>
      <c r="M754" s="146" t="s">
        <v>277</v>
      </c>
      <c r="N754" s="137" t="s">
        <v>277</v>
      </c>
      <c r="O754" s="138" t="s">
        <v>277</v>
      </c>
      <c r="P754" s="137" t="s">
        <v>277</v>
      </c>
      <c r="Q754" s="138" t="s">
        <v>277</v>
      </c>
    </row>
    <row r="755" spans="1:17" ht="20.149999999999999" customHeight="1" x14ac:dyDescent="0.35">
      <c r="A755" s="148"/>
      <c r="C755" s="136" t="s">
        <v>1016</v>
      </c>
      <c r="D755" s="143" t="s">
        <v>277</v>
      </c>
      <c r="E755" s="146" t="s">
        <v>277</v>
      </c>
      <c r="F755" s="137">
        <v>0.99460559360730594</v>
      </c>
      <c r="G755" s="138">
        <v>0.99036991926503337</v>
      </c>
      <c r="H755" s="143" t="s">
        <v>277</v>
      </c>
      <c r="I755" s="146" t="s">
        <v>277</v>
      </c>
      <c r="J755" s="137">
        <v>0.99436168188736684</v>
      </c>
      <c r="K755" s="146">
        <v>0.98199894514767927</v>
      </c>
      <c r="L755" s="137" t="s">
        <v>277</v>
      </c>
      <c r="M755" s="146" t="s">
        <v>277</v>
      </c>
      <c r="N755" s="137">
        <v>1</v>
      </c>
      <c r="O755" s="138">
        <v>0.83333333333333337</v>
      </c>
      <c r="P755" s="137">
        <v>0.954883263589</v>
      </c>
      <c r="Q755" s="138">
        <v>0.95068627680199991</v>
      </c>
    </row>
    <row r="756" spans="1:17" ht="20.149999999999999" customHeight="1" x14ac:dyDescent="0.35">
      <c r="A756" s="148"/>
      <c r="C756" s="136" t="s">
        <v>1017</v>
      </c>
      <c r="D756" s="143" t="s">
        <v>277</v>
      </c>
      <c r="E756" s="146">
        <v>0.99896846448570598</v>
      </c>
      <c r="F756" s="137" t="s">
        <v>277</v>
      </c>
      <c r="G756" s="138" t="s">
        <v>277</v>
      </c>
      <c r="H756" s="143" t="s">
        <v>277</v>
      </c>
      <c r="I756" s="146" t="s">
        <v>277</v>
      </c>
      <c r="J756" s="137">
        <v>0.99611680440771366</v>
      </c>
      <c r="K756" s="146">
        <v>0.99979161890570079</v>
      </c>
      <c r="L756" s="137" t="s">
        <v>277</v>
      </c>
      <c r="M756" s="146" t="s">
        <v>277</v>
      </c>
      <c r="N756" s="137">
        <v>0.95804195804195802</v>
      </c>
      <c r="O756" s="138">
        <v>0.9673202614379085</v>
      </c>
      <c r="P756" s="137">
        <v>0.98943510320000017</v>
      </c>
      <c r="Q756" s="138">
        <v>0.98639455782666674</v>
      </c>
    </row>
    <row r="757" spans="1:17" ht="20.149999999999999" customHeight="1" x14ac:dyDescent="0.35">
      <c r="A757" s="148"/>
      <c r="C757" s="136" t="s">
        <v>1018</v>
      </c>
      <c r="D757" s="143">
        <v>0.99426183496538401</v>
      </c>
      <c r="E757" s="146">
        <v>0.99428909019298894</v>
      </c>
      <c r="F757" s="137">
        <v>0.99959999999999993</v>
      </c>
      <c r="G757" s="138">
        <v>1</v>
      </c>
      <c r="H757" s="143" t="s">
        <v>277</v>
      </c>
      <c r="I757" s="146" t="s">
        <v>277</v>
      </c>
      <c r="J757" s="137">
        <v>0.99873891563502992</v>
      </c>
      <c r="K757" s="146">
        <v>0.99859510337208102</v>
      </c>
      <c r="L757" s="137" t="s">
        <v>277</v>
      </c>
      <c r="M757" s="146" t="s">
        <v>277</v>
      </c>
      <c r="N757" s="137">
        <v>0.9978479196556671</v>
      </c>
      <c r="O757" s="138">
        <v>0.98818897637795278</v>
      </c>
      <c r="P757" s="137" t="s">
        <v>277</v>
      </c>
      <c r="Q757" s="138">
        <v>0.97657321574749989</v>
      </c>
    </row>
    <row r="758" spans="1:17" ht="20.149999999999999" customHeight="1" x14ac:dyDescent="0.35">
      <c r="A758" s="148"/>
      <c r="C758" s="136" t="s">
        <v>1019</v>
      </c>
      <c r="D758" s="143" t="s">
        <v>277</v>
      </c>
      <c r="E758" s="146" t="s">
        <v>277</v>
      </c>
      <c r="F758" s="137" t="s">
        <v>277</v>
      </c>
      <c r="G758" s="138" t="s">
        <v>277</v>
      </c>
      <c r="H758" s="143" t="s">
        <v>277</v>
      </c>
      <c r="I758" s="146" t="s">
        <v>277</v>
      </c>
      <c r="J758" s="137" t="s">
        <v>277</v>
      </c>
      <c r="K758" s="146" t="s">
        <v>277</v>
      </c>
      <c r="L758" s="137" t="s">
        <v>277</v>
      </c>
      <c r="M758" s="146" t="s">
        <v>277</v>
      </c>
      <c r="N758" s="137" t="s">
        <v>277</v>
      </c>
      <c r="O758" s="138" t="s">
        <v>277</v>
      </c>
      <c r="P758" s="137">
        <v>0.97530864198</v>
      </c>
      <c r="Q758" s="138">
        <v>0.9735449735485715</v>
      </c>
    </row>
    <row r="759" spans="1:17" ht="20.149999999999999" customHeight="1" x14ac:dyDescent="0.35">
      <c r="A759" s="148"/>
      <c r="C759" s="136" t="s">
        <v>1020</v>
      </c>
      <c r="D759" s="143">
        <v>0.96690307328605196</v>
      </c>
      <c r="E759" s="146">
        <v>0.93350383631713596</v>
      </c>
      <c r="F759" s="137">
        <v>0.99709999999999999</v>
      </c>
      <c r="G759" s="138">
        <v>0.98921745454545451</v>
      </c>
      <c r="H759" s="143" t="s">
        <v>277</v>
      </c>
      <c r="I759" s="146" t="s">
        <v>277</v>
      </c>
      <c r="J759" s="137" t="s">
        <v>277</v>
      </c>
      <c r="K759" s="146" t="s">
        <v>277</v>
      </c>
      <c r="L759" s="137" t="s">
        <v>277</v>
      </c>
      <c r="M759" s="146" t="s">
        <v>277</v>
      </c>
      <c r="N759" s="137">
        <v>0.81599999999999995</v>
      </c>
      <c r="O759" s="138">
        <v>0.89171974522292996</v>
      </c>
      <c r="P759" s="137">
        <v>0.99384816304222212</v>
      </c>
      <c r="Q759" s="138">
        <v>0.93208018282083349</v>
      </c>
    </row>
    <row r="760" spans="1:17" ht="20.149999999999999" customHeight="1" x14ac:dyDescent="0.35">
      <c r="A760" s="148"/>
      <c r="C760" s="136" t="s">
        <v>1021</v>
      </c>
      <c r="D760" s="143" t="s">
        <v>277</v>
      </c>
      <c r="E760" s="146" t="s">
        <v>277</v>
      </c>
      <c r="F760" s="137">
        <v>1</v>
      </c>
      <c r="G760" s="138">
        <v>0.99967751141552508</v>
      </c>
      <c r="H760" s="143" t="s">
        <v>277</v>
      </c>
      <c r="I760" s="146" t="s">
        <v>277</v>
      </c>
      <c r="J760" s="137" t="s">
        <v>277</v>
      </c>
      <c r="K760" s="146" t="s">
        <v>277</v>
      </c>
      <c r="L760" s="137" t="s">
        <v>277</v>
      </c>
      <c r="M760" s="146" t="s">
        <v>277</v>
      </c>
      <c r="N760" s="137" t="s">
        <v>277</v>
      </c>
      <c r="O760" s="138" t="s">
        <v>277</v>
      </c>
      <c r="P760" s="137">
        <v>0.95567738338599995</v>
      </c>
      <c r="Q760" s="138">
        <v>0.93612946471300007</v>
      </c>
    </row>
    <row r="761" spans="1:17" ht="20.149999999999999" customHeight="1" x14ac:dyDescent="0.35">
      <c r="A761" s="148"/>
      <c r="C761" s="136" t="s">
        <v>1022</v>
      </c>
      <c r="D761" s="143">
        <v>0.99612309183426195</v>
      </c>
      <c r="E761" s="146">
        <v>0.99652047843421498</v>
      </c>
      <c r="F761" s="137">
        <v>0.99860000000000004</v>
      </c>
      <c r="G761" s="138">
        <v>0.9926445454545455</v>
      </c>
      <c r="H761" s="143" t="s">
        <v>277</v>
      </c>
      <c r="I761" s="146" t="s">
        <v>277</v>
      </c>
      <c r="J761" s="137">
        <v>0.99687877622377619</v>
      </c>
      <c r="K761" s="146">
        <v>0.98742358122110652</v>
      </c>
      <c r="L761" s="137" t="s">
        <v>277</v>
      </c>
      <c r="M761" s="146" t="s">
        <v>277</v>
      </c>
      <c r="N761" s="137">
        <v>0.81382978723404253</v>
      </c>
      <c r="O761" s="138">
        <v>0.67741935483870963</v>
      </c>
      <c r="P761" s="137">
        <v>0.96091557019749996</v>
      </c>
      <c r="Q761" s="138">
        <v>0.9588019710558332</v>
      </c>
    </row>
    <row r="762" spans="1:17" ht="20.149999999999999" customHeight="1" x14ac:dyDescent="0.35">
      <c r="A762" s="148"/>
      <c r="C762" s="136" t="s">
        <v>1023</v>
      </c>
      <c r="D762" s="143" t="s">
        <v>277</v>
      </c>
      <c r="E762" s="146" t="s">
        <v>277</v>
      </c>
      <c r="F762" s="137">
        <v>0</v>
      </c>
      <c r="G762" s="138">
        <v>1</v>
      </c>
      <c r="H762" s="143" t="s">
        <v>277</v>
      </c>
      <c r="I762" s="146" t="s">
        <v>277</v>
      </c>
      <c r="J762" s="137">
        <v>0.96911116138763198</v>
      </c>
      <c r="K762" s="146">
        <v>0.99838359192525861</v>
      </c>
      <c r="L762" s="137" t="s">
        <v>277</v>
      </c>
      <c r="M762" s="146" t="s">
        <v>277</v>
      </c>
      <c r="N762" s="137" t="s">
        <v>277</v>
      </c>
      <c r="O762" s="138" t="s">
        <v>277</v>
      </c>
      <c r="P762" s="137">
        <v>0.95086114876750005</v>
      </c>
      <c r="Q762" s="138">
        <v>0.95002989627333323</v>
      </c>
    </row>
    <row r="763" spans="1:17" ht="20.149999999999999" customHeight="1" x14ac:dyDescent="0.35">
      <c r="A763" s="148"/>
      <c r="C763" s="136" t="s">
        <v>1024</v>
      </c>
      <c r="D763" s="143" t="s">
        <v>277</v>
      </c>
      <c r="E763" s="146" t="s">
        <v>277</v>
      </c>
      <c r="F763" s="137" t="s">
        <v>277</v>
      </c>
      <c r="G763" s="138" t="s">
        <v>277</v>
      </c>
      <c r="H763" s="143" t="s">
        <v>277</v>
      </c>
      <c r="I763" s="146" t="s">
        <v>277</v>
      </c>
      <c r="J763" s="137" t="s">
        <v>277</v>
      </c>
      <c r="K763" s="146" t="s">
        <v>277</v>
      </c>
      <c r="L763" s="137" t="s">
        <v>277</v>
      </c>
      <c r="M763" s="146" t="s">
        <v>277</v>
      </c>
      <c r="N763" s="137" t="s">
        <v>277</v>
      </c>
      <c r="O763" s="138" t="s">
        <v>277</v>
      </c>
      <c r="P763" s="137">
        <v>0.93412312550999999</v>
      </c>
      <c r="Q763" s="138">
        <v>0.95943821973666676</v>
      </c>
    </row>
    <row r="764" spans="1:17" ht="20.149999999999999" customHeight="1" x14ac:dyDescent="0.35">
      <c r="A764" s="148"/>
      <c r="C764" s="136" t="s">
        <v>1025</v>
      </c>
      <c r="D764" s="143" t="s">
        <v>277</v>
      </c>
      <c r="E764" s="146" t="s">
        <v>277</v>
      </c>
      <c r="F764" s="137" t="s">
        <v>277</v>
      </c>
      <c r="G764" s="138" t="s">
        <v>277</v>
      </c>
      <c r="H764" s="143" t="s">
        <v>277</v>
      </c>
      <c r="I764" s="146" t="s">
        <v>277</v>
      </c>
      <c r="J764" s="137" t="s">
        <v>277</v>
      </c>
      <c r="K764" s="146" t="s">
        <v>277</v>
      </c>
      <c r="L764" s="137" t="s">
        <v>277</v>
      </c>
      <c r="M764" s="146" t="s">
        <v>277</v>
      </c>
      <c r="N764" s="137" t="s">
        <v>277</v>
      </c>
      <c r="O764" s="138" t="s">
        <v>277</v>
      </c>
      <c r="P764" s="137">
        <v>0.96863799283749996</v>
      </c>
      <c r="Q764" s="138">
        <v>0.96774193548916676</v>
      </c>
    </row>
    <row r="765" spans="1:17" ht="20.149999999999999" customHeight="1" x14ac:dyDescent="0.35">
      <c r="A765" s="148"/>
      <c r="C765" s="136" t="s">
        <v>1026</v>
      </c>
      <c r="D765" s="143" t="s">
        <v>277</v>
      </c>
      <c r="E765" s="146" t="s">
        <v>277</v>
      </c>
      <c r="F765" s="137">
        <v>0.99659999999999993</v>
      </c>
      <c r="G765" s="138">
        <v>0.98840845454545456</v>
      </c>
      <c r="H765" s="143" t="s">
        <v>277</v>
      </c>
      <c r="I765" s="146" t="s">
        <v>277</v>
      </c>
      <c r="J765" s="137">
        <v>0.99813446379468418</v>
      </c>
      <c r="K765" s="146">
        <v>0.99645853693661779</v>
      </c>
      <c r="L765" s="137" t="s">
        <v>277</v>
      </c>
      <c r="M765" s="146" t="s">
        <v>277</v>
      </c>
      <c r="N765" s="137">
        <v>0.9850746268656716</v>
      </c>
      <c r="O765" s="138">
        <v>0.9920948616600791</v>
      </c>
      <c r="P765" s="137">
        <v>0.92760416666666667</v>
      </c>
      <c r="Q765" s="138">
        <v>0.92908212087249997</v>
      </c>
    </row>
    <row r="766" spans="1:17" ht="20.149999999999999" customHeight="1" x14ac:dyDescent="0.35">
      <c r="A766" s="148"/>
      <c r="C766" s="136" t="s">
        <v>1027</v>
      </c>
      <c r="D766" s="143" t="s">
        <v>277</v>
      </c>
      <c r="E766" s="146" t="s">
        <v>277</v>
      </c>
      <c r="F766" s="137">
        <v>0.99132363013698632</v>
      </c>
      <c r="G766" s="138">
        <v>0.96061301369863017</v>
      </c>
      <c r="H766" s="143" t="s">
        <v>277</v>
      </c>
      <c r="I766" s="146" t="s">
        <v>277</v>
      </c>
      <c r="J766" s="137" t="s">
        <v>277</v>
      </c>
      <c r="K766" s="146" t="s">
        <v>277</v>
      </c>
      <c r="L766" s="137" t="s">
        <v>277</v>
      </c>
      <c r="M766" s="146" t="s">
        <v>277</v>
      </c>
      <c r="N766" s="137" t="s">
        <v>277</v>
      </c>
      <c r="O766" s="138" t="s">
        <v>277</v>
      </c>
      <c r="P766" s="137">
        <v>0.98116812227100003</v>
      </c>
      <c r="Q766" s="138">
        <v>0.95937978738200003</v>
      </c>
    </row>
    <row r="767" spans="1:17" ht="20.149999999999999" customHeight="1" x14ac:dyDescent="0.35">
      <c r="A767" s="148"/>
      <c r="C767" s="136" t="s">
        <v>1028</v>
      </c>
      <c r="D767" s="143" t="s">
        <v>277</v>
      </c>
      <c r="E767" s="146" t="s">
        <v>277</v>
      </c>
      <c r="F767" s="137">
        <v>1</v>
      </c>
      <c r="G767" s="138">
        <v>1</v>
      </c>
      <c r="H767" s="143" t="s">
        <v>277</v>
      </c>
      <c r="I767" s="146" t="s">
        <v>277</v>
      </c>
      <c r="J767" s="137">
        <v>0.9686866900897334</v>
      </c>
      <c r="K767" s="146">
        <v>0.97034378868771332</v>
      </c>
      <c r="L767" s="137" t="s">
        <v>277</v>
      </c>
      <c r="M767" s="146" t="s">
        <v>277</v>
      </c>
      <c r="N767" s="137">
        <v>1</v>
      </c>
      <c r="O767" s="138">
        <v>1</v>
      </c>
      <c r="P767" s="137">
        <v>0.95191033139000014</v>
      </c>
      <c r="Q767" s="138">
        <v>0.9576938884820001</v>
      </c>
    </row>
    <row r="768" spans="1:17" ht="20.149999999999999" customHeight="1" x14ac:dyDescent="0.35">
      <c r="A768" s="148"/>
      <c r="C768" s="136" t="s">
        <v>1029</v>
      </c>
      <c r="D768" s="143" t="s">
        <v>277</v>
      </c>
      <c r="E768" s="146" t="s">
        <v>277</v>
      </c>
      <c r="F768" s="137">
        <v>0</v>
      </c>
      <c r="G768" s="138">
        <v>0.99990027272727278</v>
      </c>
      <c r="H768" s="143" t="s">
        <v>277</v>
      </c>
      <c r="I768" s="146" t="s">
        <v>277</v>
      </c>
      <c r="J768" s="137" t="s">
        <v>277</v>
      </c>
      <c r="K768" s="146" t="s">
        <v>277</v>
      </c>
      <c r="L768" s="137" t="s">
        <v>277</v>
      </c>
      <c r="M768" s="146" t="s">
        <v>277</v>
      </c>
      <c r="N768" s="137" t="s">
        <v>277</v>
      </c>
      <c r="O768" s="138" t="s">
        <v>277</v>
      </c>
      <c r="P768" s="137">
        <v>0.94243419143818175</v>
      </c>
      <c r="Q768" s="138">
        <v>0.93500000000000005</v>
      </c>
    </row>
    <row r="769" spans="1:17" ht="20.149999999999999" customHeight="1" x14ac:dyDescent="0.35">
      <c r="A769" s="148"/>
      <c r="C769" s="136" t="s">
        <v>1030</v>
      </c>
      <c r="D769" s="143">
        <v>0.999674054758801</v>
      </c>
      <c r="E769" s="146">
        <v>0.99983553984047402</v>
      </c>
      <c r="F769" s="137">
        <v>0</v>
      </c>
      <c r="G769" s="138">
        <v>1</v>
      </c>
      <c r="H769" s="143" t="s">
        <v>277</v>
      </c>
      <c r="I769" s="146" t="s">
        <v>277</v>
      </c>
      <c r="J769" s="137" t="s">
        <v>277</v>
      </c>
      <c r="K769" s="146" t="s">
        <v>277</v>
      </c>
      <c r="L769" s="137" t="s">
        <v>277</v>
      </c>
      <c r="M769" s="146" t="s">
        <v>277</v>
      </c>
      <c r="N769" s="137" t="s">
        <v>277</v>
      </c>
      <c r="O769" s="138" t="s">
        <v>277</v>
      </c>
      <c r="P769" s="137" t="s">
        <v>277</v>
      </c>
      <c r="Q769" s="138">
        <v>1</v>
      </c>
    </row>
    <row r="770" spans="1:17" ht="20.149999999999999" customHeight="1" x14ac:dyDescent="0.35">
      <c r="A770" s="148"/>
      <c r="C770" s="136" t="s">
        <v>1031</v>
      </c>
      <c r="D770" s="143">
        <v>0.99421847367705096</v>
      </c>
      <c r="E770" s="146">
        <v>0.99833275442862102</v>
      </c>
      <c r="F770" s="137">
        <v>0.99590000000000001</v>
      </c>
      <c r="G770" s="138">
        <v>0.99126863636363638</v>
      </c>
      <c r="H770" s="143" t="s">
        <v>277</v>
      </c>
      <c r="I770" s="146" t="s">
        <v>277</v>
      </c>
      <c r="J770" s="137">
        <v>0.95357809917355363</v>
      </c>
      <c r="K770" s="146">
        <v>0.97492626350308642</v>
      </c>
      <c r="L770" s="137" t="s">
        <v>277</v>
      </c>
      <c r="M770" s="146" t="s">
        <v>277</v>
      </c>
      <c r="N770" s="137">
        <v>0.98651452282157681</v>
      </c>
      <c r="O770" s="138">
        <v>0.98339920948616599</v>
      </c>
      <c r="P770" s="137">
        <v>0.95785233285777782</v>
      </c>
      <c r="Q770" s="138">
        <v>0.95796706986272728</v>
      </c>
    </row>
    <row r="771" spans="1:17" ht="20.149999999999999" customHeight="1" x14ac:dyDescent="0.35">
      <c r="A771" s="148"/>
      <c r="C771" s="136" t="s">
        <v>1032</v>
      </c>
      <c r="D771" s="143">
        <v>0.79786483148050102</v>
      </c>
      <c r="E771" s="146">
        <v>0.80094523213789304</v>
      </c>
      <c r="F771" s="137">
        <v>0.98230000000000006</v>
      </c>
      <c r="G771" s="138">
        <v>0.96085590909090923</v>
      </c>
      <c r="H771" s="143" t="s">
        <v>277</v>
      </c>
      <c r="I771" s="146" t="s">
        <v>277</v>
      </c>
      <c r="J771" s="137" t="s">
        <v>277</v>
      </c>
      <c r="K771" s="146" t="s">
        <v>277</v>
      </c>
      <c r="L771" s="137" t="s">
        <v>277</v>
      </c>
      <c r="M771" s="146" t="s">
        <v>277</v>
      </c>
      <c r="N771" s="137">
        <v>0.92207792207792205</v>
      </c>
      <c r="O771" s="138">
        <v>0.94444444444444442</v>
      </c>
      <c r="P771" s="137">
        <v>0.92977240927666671</v>
      </c>
      <c r="Q771" s="138">
        <v>0.91963064352833324</v>
      </c>
    </row>
    <row r="772" spans="1:17" ht="20.149999999999999" customHeight="1" x14ac:dyDescent="0.35">
      <c r="A772" s="148"/>
      <c r="C772" s="136" t="s">
        <v>1033</v>
      </c>
      <c r="D772" s="143" t="s">
        <v>277</v>
      </c>
      <c r="E772" s="146">
        <v>0.94804010938924299</v>
      </c>
      <c r="F772" s="137">
        <v>0.99840000000000007</v>
      </c>
      <c r="G772" s="138">
        <v>0.93485172727272736</v>
      </c>
      <c r="H772" s="143" t="s">
        <v>277</v>
      </c>
      <c r="I772" s="146" t="s">
        <v>277</v>
      </c>
      <c r="J772" s="137" t="s">
        <v>277</v>
      </c>
      <c r="K772" s="146" t="s">
        <v>277</v>
      </c>
      <c r="L772" s="137" t="s">
        <v>277</v>
      </c>
      <c r="M772" s="146" t="s">
        <v>277</v>
      </c>
      <c r="N772" s="137">
        <v>0.75358166189111753</v>
      </c>
      <c r="O772" s="138">
        <v>0.68879668049792531</v>
      </c>
      <c r="P772" s="137" t="s">
        <v>277</v>
      </c>
      <c r="Q772" s="138" t="s">
        <v>277</v>
      </c>
    </row>
    <row r="773" spans="1:17" ht="20.149999999999999" customHeight="1" x14ac:dyDescent="0.35">
      <c r="A773" s="148"/>
      <c r="C773" s="136" t="s">
        <v>1034</v>
      </c>
      <c r="D773" s="143" t="s">
        <v>277</v>
      </c>
      <c r="E773" s="146" t="s">
        <v>277</v>
      </c>
      <c r="F773" s="137" t="s">
        <v>277</v>
      </c>
      <c r="G773" s="138" t="s">
        <v>277</v>
      </c>
      <c r="H773" s="143" t="s">
        <v>277</v>
      </c>
      <c r="I773" s="146" t="s">
        <v>277</v>
      </c>
      <c r="J773" s="137" t="s">
        <v>277</v>
      </c>
      <c r="K773" s="146" t="s">
        <v>277</v>
      </c>
      <c r="L773" s="137" t="s">
        <v>277</v>
      </c>
      <c r="M773" s="146" t="s">
        <v>277</v>
      </c>
      <c r="N773" s="137" t="s">
        <v>277</v>
      </c>
      <c r="O773" s="138" t="s">
        <v>277</v>
      </c>
      <c r="P773" s="137">
        <v>0.95560304458545442</v>
      </c>
      <c r="Q773" s="138">
        <v>0.95462491281499995</v>
      </c>
    </row>
    <row r="774" spans="1:17" ht="20.149999999999999" customHeight="1" x14ac:dyDescent="0.35">
      <c r="A774" s="148"/>
      <c r="C774" s="136" t="s">
        <v>1035</v>
      </c>
      <c r="D774" s="143" t="s">
        <v>277</v>
      </c>
      <c r="E774" s="146" t="s">
        <v>277</v>
      </c>
      <c r="F774" s="137">
        <v>0.99825451185040226</v>
      </c>
      <c r="G774" s="138">
        <v>0.97516511741682976</v>
      </c>
      <c r="H774" s="143">
        <v>0.9734473803071364</v>
      </c>
      <c r="I774" s="146">
        <v>0.98381278538812789</v>
      </c>
      <c r="J774" s="137">
        <v>0.99521832191780824</v>
      </c>
      <c r="K774" s="146">
        <v>0.99786919831223631</v>
      </c>
      <c r="L774" s="137" t="s">
        <v>277</v>
      </c>
      <c r="M774" s="146" t="s">
        <v>277</v>
      </c>
      <c r="N774" s="137">
        <v>1</v>
      </c>
      <c r="O774" s="138">
        <v>0.5</v>
      </c>
      <c r="P774" s="137">
        <v>0.93303477220999997</v>
      </c>
      <c r="Q774" s="138">
        <v>0.94253625049599998</v>
      </c>
    </row>
    <row r="775" spans="1:17" ht="20.149999999999999" customHeight="1" x14ac:dyDescent="0.35">
      <c r="A775" s="148"/>
      <c r="C775" s="136" t="s">
        <v>1036</v>
      </c>
      <c r="D775" s="143" t="s">
        <v>277</v>
      </c>
      <c r="E775" s="146" t="s">
        <v>277</v>
      </c>
      <c r="F775" s="137">
        <v>0</v>
      </c>
      <c r="G775" s="138">
        <v>1</v>
      </c>
      <c r="H775" s="143" t="s">
        <v>277</v>
      </c>
      <c r="I775" s="146" t="s">
        <v>277</v>
      </c>
      <c r="J775" s="137" t="s">
        <v>277</v>
      </c>
      <c r="K775" s="146" t="s">
        <v>277</v>
      </c>
      <c r="L775" s="137" t="s">
        <v>277</v>
      </c>
      <c r="M775" s="146" t="s">
        <v>277</v>
      </c>
      <c r="N775" s="137">
        <v>0.77272727272727271</v>
      </c>
      <c r="O775" s="138">
        <v>0.8571428571428571</v>
      </c>
      <c r="P775" s="137">
        <v>0.94676375405000002</v>
      </c>
      <c r="Q775" s="138">
        <v>0.95015782828750006</v>
      </c>
    </row>
    <row r="776" spans="1:17" ht="20.149999999999999" customHeight="1" x14ac:dyDescent="0.35">
      <c r="A776" s="148"/>
      <c r="C776" s="136" t="s">
        <v>1037</v>
      </c>
      <c r="D776" s="143" t="s">
        <v>277</v>
      </c>
      <c r="E776" s="146" t="s">
        <v>277</v>
      </c>
      <c r="F776" s="137" t="s">
        <v>277</v>
      </c>
      <c r="G776" s="138" t="s">
        <v>277</v>
      </c>
      <c r="H776" s="143" t="s">
        <v>277</v>
      </c>
      <c r="I776" s="146" t="s">
        <v>277</v>
      </c>
      <c r="J776" s="137" t="s">
        <v>277</v>
      </c>
      <c r="K776" s="146" t="s">
        <v>277</v>
      </c>
      <c r="L776" s="137" t="s">
        <v>277</v>
      </c>
      <c r="M776" s="146" t="s">
        <v>277</v>
      </c>
      <c r="N776" s="137" t="s">
        <v>277</v>
      </c>
      <c r="O776" s="138" t="s">
        <v>277</v>
      </c>
      <c r="P776" s="137">
        <v>0.94821625358818196</v>
      </c>
      <c r="Q776" s="138">
        <v>0.94670574289833342</v>
      </c>
    </row>
    <row r="777" spans="1:17" ht="20.149999999999999" customHeight="1" x14ac:dyDescent="0.35">
      <c r="A777" s="148"/>
      <c r="C777" s="136" t="s">
        <v>1038</v>
      </c>
      <c r="D777" s="143" t="s">
        <v>277</v>
      </c>
      <c r="E777" s="146" t="s">
        <v>277</v>
      </c>
      <c r="F777" s="137">
        <v>0.93358445335741602</v>
      </c>
      <c r="G777" s="138">
        <v>0.97459463909378297</v>
      </c>
      <c r="H777" s="143">
        <v>0.98716476749539595</v>
      </c>
      <c r="I777" s="146">
        <v>0.98970462328767128</v>
      </c>
      <c r="J777" s="137">
        <v>0.97666177486187844</v>
      </c>
      <c r="K777" s="146">
        <v>0.96838739451476796</v>
      </c>
      <c r="L777" s="137" t="s">
        <v>277</v>
      </c>
      <c r="M777" s="146" t="s">
        <v>277</v>
      </c>
      <c r="N777" s="137">
        <v>0.90344827586206899</v>
      </c>
      <c r="O777" s="138">
        <v>0.8666666666666667</v>
      </c>
      <c r="P777" s="137">
        <v>0.93389553862899999</v>
      </c>
      <c r="Q777" s="138">
        <v>0.93250289687099996</v>
      </c>
    </row>
    <row r="778" spans="1:17" ht="20.149999999999999" customHeight="1" x14ac:dyDescent="0.35">
      <c r="A778" s="148"/>
      <c r="C778" s="136" t="s">
        <v>1039</v>
      </c>
      <c r="D778" s="143">
        <v>1</v>
      </c>
      <c r="E778" s="146">
        <v>0.99986101459346799</v>
      </c>
      <c r="F778" s="137">
        <v>0</v>
      </c>
      <c r="G778" s="138">
        <v>1</v>
      </c>
      <c r="H778" s="143" t="s">
        <v>277</v>
      </c>
      <c r="I778" s="146" t="s">
        <v>277</v>
      </c>
      <c r="J778" s="137" t="s">
        <v>277</v>
      </c>
      <c r="K778" s="146" t="s">
        <v>277</v>
      </c>
      <c r="L778" s="137" t="s">
        <v>277</v>
      </c>
      <c r="M778" s="146" t="s">
        <v>277</v>
      </c>
      <c r="N778" s="137" t="s">
        <v>277</v>
      </c>
      <c r="O778" s="138" t="s">
        <v>277</v>
      </c>
      <c r="P778" s="137">
        <v>0.94117647059000009</v>
      </c>
      <c r="Q778" s="138">
        <v>0.81071428571750004</v>
      </c>
    </row>
    <row r="779" spans="1:17" ht="20.149999999999999" customHeight="1" x14ac:dyDescent="0.35">
      <c r="A779" s="148"/>
      <c r="C779" s="136" t="s">
        <v>1040</v>
      </c>
      <c r="D779" s="143" t="s">
        <v>277</v>
      </c>
      <c r="E779" s="146" t="s">
        <v>277</v>
      </c>
      <c r="F779" s="137">
        <v>0.94973587283124938</v>
      </c>
      <c r="G779" s="138">
        <v>0.95371815669310267</v>
      </c>
      <c r="H779" s="143" t="s">
        <v>277</v>
      </c>
      <c r="I779" s="146" t="s">
        <v>277</v>
      </c>
      <c r="J779" s="137" t="s">
        <v>277</v>
      </c>
      <c r="K779" s="146" t="s">
        <v>277</v>
      </c>
      <c r="L779" s="137" t="s">
        <v>277</v>
      </c>
      <c r="M779" s="146" t="s">
        <v>277</v>
      </c>
      <c r="N779" s="137">
        <v>1</v>
      </c>
      <c r="O779" s="138" t="s">
        <v>277</v>
      </c>
      <c r="P779" s="137">
        <v>0.94119124146199995</v>
      </c>
      <c r="Q779" s="138">
        <v>0.95285636314</v>
      </c>
    </row>
    <row r="780" spans="1:17" ht="20.149999999999999" customHeight="1" x14ac:dyDescent="0.35">
      <c r="A780" s="148"/>
      <c r="C780" s="136" t="s">
        <v>1041</v>
      </c>
      <c r="D780" s="143" t="s">
        <v>277</v>
      </c>
      <c r="E780" s="146" t="s">
        <v>277</v>
      </c>
      <c r="F780" s="137">
        <v>0.97913817725463048</v>
      </c>
      <c r="G780" s="138">
        <v>0.98337284175228312</v>
      </c>
      <c r="H780" s="143" t="s">
        <v>277</v>
      </c>
      <c r="I780" s="146" t="s">
        <v>277</v>
      </c>
      <c r="J780" s="137">
        <v>0.98842944290976054</v>
      </c>
      <c r="K780" s="146">
        <v>0.99017141350210969</v>
      </c>
      <c r="L780" s="137" t="s">
        <v>277</v>
      </c>
      <c r="M780" s="146" t="s">
        <v>277</v>
      </c>
      <c r="N780" s="137">
        <v>0.8571428571428571</v>
      </c>
      <c r="O780" s="138">
        <v>1</v>
      </c>
      <c r="P780" s="137">
        <v>0.95310167910400001</v>
      </c>
      <c r="Q780" s="138">
        <v>0.95845704158900003</v>
      </c>
    </row>
    <row r="781" spans="1:17" ht="20.149999999999999" customHeight="1" x14ac:dyDescent="0.35">
      <c r="A781" s="148"/>
      <c r="C781" s="136" t="s">
        <v>1042</v>
      </c>
      <c r="D781" s="143" t="s">
        <v>277</v>
      </c>
      <c r="E781" s="146" t="s">
        <v>277</v>
      </c>
      <c r="F781" s="137">
        <v>0.95367123287671229</v>
      </c>
      <c r="G781" s="138">
        <v>0.83021803988883436</v>
      </c>
      <c r="H781" s="143" t="s">
        <v>277</v>
      </c>
      <c r="I781" s="146" t="s">
        <v>277</v>
      </c>
      <c r="J781" s="137" t="s">
        <v>277</v>
      </c>
      <c r="K781" s="146" t="s">
        <v>277</v>
      </c>
      <c r="L781" s="137" t="s">
        <v>277</v>
      </c>
      <c r="M781" s="146" t="s">
        <v>277</v>
      </c>
      <c r="N781" s="137" t="s">
        <v>277</v>
      </c>
      <c r="O781" s="138" t="s">
        <v>277</v>
      </c>
      <c r="P781" s="137">
        <v>0.93133702650100003</v>
      </c>
      <c r="Q781" s="138">
        <v>0.98531184569499997</v>
      </c>
    </row>
    <row r="782" spans="1:17" ht="20.149999999999999" customHeight="1" x14ac:dyDescent="0.35">
      <c r="A782" s="148"/>
      <c r="C782" s="136" t="s">
        <v>1043</v>
      </c>
      <c r="D782" s="143" t="s">
        <v>277</v>
      </c>
      <c r="E782" s="146" t="s">
        <v>277</v>
      </c>
      <c r="F782" s="137" t="s">
        <v>277</v>
      </c>
      <c r="G782" s="138" t="s">
        <v>277</v>
      </c>
      <c r="H782" s="143" t="s">
        <v>277</v>
      </c>
      <c r="I782" s="146" t="s">
        <v>277</v>
      </c>
      <c r="J782" s="137" t="s">
        <v>277</v>
      </c>
      <c r="K782" s="146" t="s">
        <v>277</v>
      </c>
      <c r="L782" s="137" t="s">
        <v>277</v>
      </c>
      <c r="M782" s="146" t="s">
        <v>277</v>
      </c>
      <c r="N782" s="137">
        <v>0.87096774193548387</v>
      </c>
      <c r="O782" s="138">
        <v>0.91346153846153844</v>
      </c>
      <c r="P782" s="137" t="s">
        <v>277</v>
      </c>
      <c r="Q782" s="138">
        <v>0.97853535353749987</v>
      </c>
    </row>
    <row r="783" spans="1:17" ht="20.149999999999999" customHeight="1" x14ac:dyDescent="0.35">
      <c r="A783" s="148"/>
      <c r="C783" s="136" t="s">
        <v>1044</v>
      </c>
      <c r="D783" s="143" t="s">
        <v>277</v>
      </c>
      <c r="E783" s="146" t="s">
        <v>277</v>
      </c>
      <c r="F783" s="137" t="s">
        <v>277</v>
      </c>
      <c r="G783" s="138" t="s">
        <v>277</v>
      </c>
      <c r="H783" s="143" t="s">
        <v>277</v>
      </c>
      <c r="I783" s="146" t="s">
        <v>277</v>
      </c>
      <c r="J783" s="137" t="s">
        <v>277</v>
      </c>
      <c r="K783" s="146" t="s">
        <v>277</v>
      </c>
      <c r="L783" s="137" t="s">
        <v>277</v>
      </c>
      <c r="M783" s="146" t="s">
        <v>277</v>
      </c>
      <c r="N783" s="137" t="s">
        <v>277</v>
      </c>
      <c r="O783" s="138" t="s">
        <v>277</v>
      </c>
      <c r="P783" s="137">
        <v>0.94816877275857148</v>
      </c>
      <c r="Q783" s="138">
        <v>0.92440282713083333</v>
      </c>
    </row>
    <row r="784" spans="1:17" ht="20.149999999999999" customHeight="1" x14ac:dyDescent="0.35">
      <c r="A784" s="148"/>
      <c r="C784" s="136" t="s">
        <v>1045</v>
      </c>
      <c r="D784" s="143" t="s">
        <v>277</v>
      </c>
      <c r="E784" s="146" t="s">
        <v>277</v>
      </c>
      <c r="F784" s="137" t="s">
        <v>277</v>
      </c>
      <c r="G784" s="138" t="s">
        <v>277</v>
      </c>
      <c r="H784" s="143" t="s">
        <v>277</v>
      </c>
      <c r="I784" s="146" t="s">
        <v>277</v>
      </c>
      <c r="J784" s="137" t="s">
        <v>277</v>
      </c>
      <c r="K784" s="146" t="s">
        <v>277</v>
      </c>
      <c r="L784" s="137" t="s">
        <v>277</v>
      </c>
      <c r="M784" s="146" t="s">
        <v>277</v>
      </c>
      <c r="N784" s="137" t="s">
        <v>277</v>
      </c>
      <c r="O784" s="138" t="s">
        <v>277</v>
      </c>
      <c r="P784" s="137">
        <v>0.89137205387666651</v>
      </c>
      <c r="Q784" s="138">
        <v>0.88543628374416661</v>
      </c>
    </row>
    <row r="785" spans="1:17" ht="20.149999999999999" customHeight="1" x14ac:dyDescent="0.35">
      <c r="A785" s="148"/>
      <c r="C785" s="136" t="s">
        <v>1046</v>
      </c>
      <c r="D785" s="143" t="s">
        <v>277</v>
      </c>
      <c r="E785" s="146" t="s">
        <v>277</v>
      </c>
      <c r="F785" s="137">
        <v>0.79881421232876715</v>
      </c>
      <c r="G785" s="138">
        <v>0.95690639269406397</v>
      </c>
      <c r="H785" s="143" t="s">
        <v>277</v>
      </c>
      <c r="I785" s="146" t="s">
        <v>277</v>
      </c>
      <c r="J785" s="137" t="s">
        <v>277</v>
      </c>
      <c r="K785" s="146" t="s">
        <v>277</v>
      </c>
      <c r="L785" s="137" t="s">
        <v>277</v>
      </c>
      <c r="M785" s="146" t="s">
        <v>277</v>
      </c>
      <c r="N785" s="137" t="s">
        <v>277</v>
      </c>
      <c r="O785" s="138" t="s">
        <v>277</v>
      </c>
      <c r="P785" s="137">
        <v>0.94364542207200008</v>
      </c>
      <c r="Q785" s="138">
        <v>0.94602494154299999</v>
      </c>
    </row>
    <row r="786" spans="1:17" ht="20.149999999999999" customHeight="1" x14ac:dyDescent="0.35">
      <c r="A786" s="148"/>
      <c r="C786" s="136" t="s">
        <v>1047</v>
      </c>
      <c r="D786" s="143" t="s">
        <v>277</v>
      </c>
      <c r="E786" s="146">
        <v>0.98644251626898005</v>
      </c>
      <c r="F786" s="137">
        <v>1</v>
      </c>
      <c r="G786" s="138">
        <v>0.99551318181818182</v>
      </c>
      <c r="H786" s="143" t="s">
        <v>277</v>
      </c>
      <c r="I786" s="146" t="s">
        <v>277</v>
      </c>
      <c r="J786" s="137" t="s">
        <v>277</v>
      </c>
      <c r="K786" s="146" t="s">
        <v>277</v>
      </c>
      <c r="L786" s="137" t="s">
        <v>277</v>
      </c>
      <c r="M786" s="146" t="s">
        <v>277</v>
      </c>
      <c r="N786" s="137">
        <v>0.92720306513409967</v>
      </c>
      <c r="O786" s="138">
        <v>0.91601049868766404</v>
      </c>
      <c r="P786" s="137">
        <v>0.91068593142333332</v>
      </c>
      <c r="Q786" s="138">
        <v>0.89100684262454566</v>
      </c>
    </row>
    <row r="787" spans="1:17" ht="20.149999999999999" customHeight="1" x14ac:dyDescent="0.35">
      <c r="A787" s="148"/>
      <c r="C787" s="136" t="s">
        <v>1048</v>
      </c>
      <c r="D787" s="143" t="s">
        <v>277</v>
      </c>
      <c r="E787" s="146" t="s">
        <v>277</v>
      </c>
      <c r="F787" s="137">
        <v>0</v>
      </c>
      <c r="G787" s="138">
        <v>0.99613027272727284</v>
      </c>
      <c r="H787" s="143" t="s">
        <v>277</v>
      </c>
      <c r="I787" s="146" t="s">
        <v>277</v>
      </c>
      <c r="J787" s="137" t="s">
        <v>277</v>
      </c>
      <c r="K787" s="146" t="s">
        <v>277</v>
      </c>
      <c r="L787" s="137" t="s">
        <v>277</v>
      </c>
      <c r="M787" s="146" t="s">
        <v>277</v>
      </c>
      <c r="N787" s="137" t="s">
        <v>277</v>
      </c>
      <c r="O787" s="138" t="s">
        <v>277</v>
      </c>
      <c r="P787" s="137" t="s">
        <v>277</v>
      </c>
      <c r="Q787" s="138" t="s">
        <v>277</v>
      </c>
    </row>
    <row r="788" spans="1:17" ht="20.149999999999999" customHeight="1" x14ac:dyDescent="0.35">
      <c r="A788" s="148"/>
      <c r="C788" s="136" t="s">
        <v>1049</v>
      </c>
      <c r="D788" s="143" t="s">
        <v>277</v>
      </c>
      <c r="E788" s="146" t="s">
        <v>277</v>
      </c>
      <c r="F788" s="137">
        <v>1</v>
      </c>
      <c r="G788" s="138">
        <v>1</v>
      </c>
      <c r="H788" s="143" t="s">
        <v>277</v>
      </c>
      <c r="I788" s="146" t="s">
        <v>277</v>
      </c>
      <c r="J788" s="137" t="s">
        <v>277</v>
      </c>
      <c r="K788" s="146" t="s">
        <v>277</v>
      </c>
      <c r="L788" s="137" t="s">
        <v>277</v>
      </c>
      <c r="M788" s="146" t="s">
        <v>277</v>
      </c>
      <c r="N788" s="137" t="s">
        <v>277</v>
      </c>
      <c r="O788" s="138" t="s">
        <v>277</v>
      </c>
      <c r="P788" s="137">
        <v>0.895684454756</v>
      </c>
      <c r="Q788" s="138">
        <v>0.95653775322300005</v>
      </c>
    </row>
    <row r="789" spans="1:17" ht="20.149999999999999" customHeight="1" x14ac:dyDescent="0.35">
      <c r="A789" s="148"/>
      <c r="C789" s="136" t="s">
        <v>1050</v>
      </c>
      <c r="D789" s="143" t="s">
        <v>277</v>
      </c>
      <c r="E789" s="146" t="s">
        <v>277</v>
      </c>
      <c r="F789" s="137">
        <v>0</v>
      </c>
      <c r="G789" s="138">
        <v>1</v>
      </c>
      <c r="H789" s="143" t="s">
        <v>277</v>
      </c>
      <c r="I789" s="146" t="s">
        <v>277</v>
      </c>
      <c r="J789" s="137" t="s">
        <v>277</v>
      </c>
      <c r="K789" s="146" t="s">
        <v>277</v>
      </c>
      <c r="L789" s="137" t="s">
        <v>277</v>
      </c>
      <c r="M789" s="146" t="s">
        <v>277</v>
      </c>
      <c r="N789" s="137" t="s">
        <v>277</v>
      </c>
      <c r="O789" s="138" t="s">
        <v>277</v>
      </c>
      <c r="P789" s="137" t="s">
        <v>277</v>
      </c>
      <c r="Q789" s="138" t="s">
        <v>277</v>
      </c>
    </row>
    <row r="790" spans="1:17" ht="20.149999999999999" customHeight="1" x14ac:dyDescent="0.35">
      <c r="A790" s="148"/>
      <c r="C790" s="136" t="s">
        <v>1051</v>
      </c>
      <c r="D790" s="143" t="s">
        <v>277</v>
      </c>
      <c r="E790" s="146" t="s">
        <v>277</v>
      </c>
      <c r="F790" s="137" t="s">
        <v>277</v>
      </c>
      <c r="G790" s="138" t="s">
        <v>277</v>
      </c>
      <c r="H790" s="143" t="s">
        <v>277</v>
      </c>
      <c r="I790" s="146" t="s">
        <v>277</v>
      </c>
      <c r="J790" s="137">
        <v>0.98993121838022946</v>
      </c>
      <c r="K790" s="146">
        <v>0.98691859999148379</v>
      </c>
      <c r="L790" s="137" t="s">
        <v>277</v>
      </c>
      <c r="M790" s="146" t="s">
        <v>277</v>
      </c>
      <c r="N790" s="137" t="s">
        <v>277</v>
      </c>
      <c r="O790" s="138" t="s">
        <v>277</v>
      </c>
      <c r="P790" s="137">
        <v>0.90522778153454553</v>
      </c>
      <c r="Q790" s="138">
        <v>0.93194444445000002</v>
      </c>
    </row>
    <row r="791" spans="1:17" ht="20.149999999999999" customHeight="1" x14ac:dyDescent="0.35">
      <c r="A791" s="148"/>
      <c r="C791" s="136" t="s">
        <v>1052</v>
      </c>
      <c r="D791" s="143">
        <v>0.96261357717460505</v>
      </c>
      <c r="E791" s="146">
        <v>0.96981265049627097</v>
      </c>
      <c r="F791" s="137">
        <v>0.99780000000000002</v>
      </c>
      <c r="G791" s="138">
        <v>0.98388881818181839</v>
      </c>
      <c r="H791" s="143" t="s">
        <v>277</v>
      </c>
      <c r="I791" s="146" t="s">
        <v>277</v>
      </c>
      <c r="J791" s="137">
        <v>0.9959429829890144</v>
      </c>
      <c r="K791" s="146">
        <v>0.99704954117063493</v>
      </c>
      <c r="L791" s="137" t="s">
        <v>277</v>
      </c>
      <c r="M791" s="146" t="s">
        <v>277</v>
      </c>
      <c r="N791" s="137">
        <v>0.97416413373860178</v>
      </c>
      <c r="O791" s="138">
        <v>0.99307958477508651</v>
      </c>
      <c r="P791" s="137">
        <v>0.93911845730454557</v>
      </c>
      <c r="Q791" s="138">
        <v>0.95677328045833332</v>
      </c>
    </row>
    <row r="792" spans="1:17" ht="20.149999999999999" customHeight="1" x14ac:dyDescent="0.35">
      <c r="A792" s="148"/>
      <c r="C792" s="136" t="s">
        <v>1053</v>
      </c>
      <c r="D792" s="143" t="s">
        <v>277</v>
      </c>
      <c r="E792" s="146" t="s">
        <v>277</v>
      </c>
      <c r="F792" s="137">
        <v>0</v>
      </c>
      <c r="G792" s="138">
        <v>1</v>
      </c>
      <c r="H792" s="143" t="s">
        <v>277</v>
      </c>
      <c r="I792" s="146" t="s">
        <v>277</v>
      </c>
      <c r="J792" s="137" t="s">
        <v>277</v>
      </c>
      <c r="K792" s="146" t="s">
        <v>277</v>
      </c>
      <c r="L792" s="137" t="s">
        <v>277</v>
      </c>
      <c r="M792" s="146" t="s">
        <v>277</v>
      </c>
      <c r="N792" s="137" t="s">
        <v>277</v>
      </c>
      <c r="O792" s="138" t="s">
        <v>277</v>
      </c>
      <c r="P792" s="137" t="s">
        <v>277</v>
      </c>
      <c r="Q792" s="138" t="s">
        <v>277</v>
      </c>
    </row>
    <row r="793" spans="1:17" ht="20.149999999999999" customHeight="1" x14ac:dyDescent="0.35">
      <c r="A793" s="148"/>
      <c r="C793" s="136" t="s">
        <v>1054</v>
      </c>
      <c r="D793" s="143" t="s">
        <v>277</v>
      </c>
      <c r="E793" s="146" t="s">
        <v>277</v>
      </c>
      <c r="F793" s="137">
        <v>0.9998999999999999</v>
      </c>
      <c r="G793" s="138">
        <v>1</v>
      </c>
      <c r="H793" s="143" t="s">
        <v>277</v>
      </c>
      <c r="I793" s="146" t="s">
        <v>277</v>
      </c>
      <c r="J793" s="137" t="s">
        <v>277</v>
      </c>
      <c r="K793" s="146" t="s">
        <v>277</v>
      </c>
      <c r="L793" s="137" t="s">
        <v>277</v>
      </c>
      <c r="M793" s="146" t="s">
        <v>277</v>
      </c>
      <c r="N793" s="137" t="s">
        <v>277</v>
      </c>
      <c r="O793" s="138" t="s">
        <v>277</v>
      </c>
      <c r="P793" s="137">
        <v>0.91282046647083337</v>
      </c>
      <c r="Q793" s="138">
        <v>0.88166459813333331</v>
      </c>
    </row>
    <row r="794" spans="1:17" ht="20.149999999999999" customHeight="1" x14ac:dyDescent="0.35">
      <c r="A794" s="148"/>
      <c r="C794" s="136" t="s">
        <v>1055</v>
      </c>
      <c r="D794" s="143" t="s">
        <v>277</v>
      </c>
      <c r="E794" s="146" t="s">
        <v>277</v>
      </c>
      <c r="F794" s="137" t="s">
        <v>277</v>
      </c>
      <c r="G794" s="138" t="s">
        <v>277</v>
      </c>
      <c r="H794" s="143" t="s">
        <v>277</v>
      </c>
      <c r="I794" s="146" t="s">
        <v>277</v>
      </c>
      <c r="J794" s="137" t="s">
        <v>277</v>
      </c>
      <c r="K794" s="146" t="s">
        <v>277</v>
      </c>
      <c r="L794" s="137" t="s">
        <v>277</v>
      </c>
      <c r="M794" s="146" t="s">
        <v>277</v>
      </c>
      <c r="N794" s="137" t="s">
        <v>277</v>
      </c>
      <c r="O794" s="138">
        <v>1</v>
      </c>
      <c r="P794" s="137">
        <v>0.91865156862666664</v>
      </c>
      <c r="Q794" s="138">
        <v>0.96455162206416678</v>
      </c>
    </row>
    <row r="795" spans="1:17" ht="20.149999999999999" customHeight="1" x14ac:dyDescent="0.35">
      <c r="A795" s="148"/>
      <c r="C795" s="136" t="s">
        <v>1056</v>
      </c>
      <c r="D795" s="143" t="s">
        <v>277</v>
      </c>
      <c r="E795" s="146" t="s">
        <v>277</v>
      </c>
      <c r="F795" s="137">
        <v>0</v>
      </c>
      <c r="G795" s="138">
        <v>0.99977700000000003</v>
      </c>
      <c r="H795" s="143" t="s">
        <v>277</v>
      </c>
      <c r="I795" s="146" t="s">
        <v>277</v>
      </c>
      <c r="J795" s="137">
        <v>0.94948324165106102</v>
      </c>
      <c r="K795" s="146">
        <v>0.97001285139305971</v>
      </c>
      <c r="L795" s="137" t="s">
        <v>277</v>
      </c>
      <c r="M795" s="146" t="s">
        <v>277</v>
      </c>
      <c r="N795" s="137" t="s">
        <v>277</v>
      </c>
      <c r="O795" s="138" t="s">
        <v>277</v>
      </c>
      <c r="P795" s="137" t="s">
        <v>277</v>
      </c>
      <c r="Q795" s="138" t="s">
        <v>277</v>
      </c>
    </row>
    <row r="796" spans="1:17" ht="20.149999999999999" customHeight="1" x14ac:dyDescent="0.35">
      <c r="A796" s="148"/>
      <c r="C796" s="136" t="s">
        <v>1057</v>
      </c>
      <c r="D796" s="143" t="s">
        <v>277</v>
      </c>
      <c r="E796" s="146" t="s">
        <v>277</v>
      </c>
      <c r="F796" s="137" t="s">
        <v>277</v>
      </c>
      <c r="G796" s="138" t="s">
        <v>277</v>
      </c>
      <c r="H796" s="143" t="s">
        <v>277</v>
      </c>
      <c r="I796" s="146" t="s">
        <v>277</v>
      </c>
      <c r="J796" s="137">
        <v>0.96418921527777801</v>
      </c>
      <c r="K796" s="146">
        <v>1</v>
      </c>
      <c r="L796" s="137" t="s">
        <v>277</v>
      </c>
      <c r="M796" s="146" t="s">
        <v>277</v>
      </c>
      <c r="N796" s="137" t="s">
        <v>277</v>
      </c>
      <c r="O796" s="138" t="s">
        <v>277</v>
      </c>
      <c r="P796" s="137">
        <v>0.92995164243363637</v>
      </c>
      <c r="Q796" s="138">
        <v>0.93078033452818176</v>
      </c>
    </row>
    <row r="797" spans="1:17" ht="20.149999999999999" customHeight="1" x14ac:dyDescent="0.35">
      <c r="A797" s="148"/>
      <c r="C797" s="136" t="s">
        <v>1058</v>
      </c>
      <c r="D797" s="143">
        <v>0.99854240685068796</v>
      </c>
      <c r="E797" s="146">
        <v>0.998302687411598</v>
      </c>
      <c r="F797" s="137">
        <v>0</v>
      </c>
      <c r="G797" s="138">
        <v>0.98382600000000009</v>
      </c>
      <c r="H797" s="143" t="s">
        <v>277</v>
      </c>
      <c r="I797" s="146" t="s">
        <v>277</v>
      </c>
      <c r="J797" s="137">
        <v>0.92099699660103129</v>
      </c>
      <c r="K797" s="146">
        <v>0.99102452813390307</v>
      </c>
      <c r="L797" s="137" t="s">
        <v>277</v>
      </c>
      <c r="M797" s="146" t="s">
        <v>277</v>
      </c>
      <c r="N797" s="137" t="s">
        <v>277</v>
      </c>
      <c r="O797" s="138" t="s">
        <v>277</v>
      </c>
      <c r="P797" s="137">
        <v>0.92544271038833348</v>
      </c>
      <c r="Q797" s="138">
        <v>0.91161616162249981</v>
      </c>
    </row>
    <row r="798" spans="1:17" ht="20.149999999999999" customHeight="1" x14ac:dyDescent="0.35">
      <c r="A798" s="148"/>
      <c r="C798" s="136" t="s">
        <v>1059</v>
      </c>
      <c r="D798" s="143" t="s">
        <v>277</v>
      </c>
      <c r="E798" s="146" t="s">
        <v>277</v>
      </c>
      <c r="F798" s="137" t="s">
        <v>277</v>
      </c>
      <c r="G798" s="138" t="s">
        <v>277</v>
      </c>
      <c r="H798" s="143" t="s">
        <v>277</v>
      </c>
      <c r="I798" s="146" t="s">
        <v>277</v>
      </c>
      <c r="J798" s="137">
        <v>0.96507914235138514</v>
      </c>
      <c r="K798" s="146">
        <v>0.98885390638014325</v>
      </c>
      <c r="L798" s="137" t="s">
        <v>277</v>
      </c>
      <c r="M798" s="146" t="s">
        <v>277</v>
      </c>
      <c r="N798" s="137" t="s">
        <v>277</v>
      </c>
      <c r="O798" s="138">
        <v>0.5</v>
      </c>
      <c r="P798" s="137">
        <v>0.97395833333666659</v>
      </c>
      <c r="Q798" s="138">
        <v>0.97870979532416658</v>
      </c>
    </row>
    <row r="799" spans="1:17" ht="20.149999999999999" customHeight="1" x14ac:dyDescent="0.35">
      <c r="A799" s="148"/>
      <c r="C799" s="136" t="s">
        <v>1060</v>
      </c>
      <c r="D799" s="143" t="s">
        <v>277</v>
      </c>
      <c r="E799" s="146" t="s">
        <v>277</v>
      </c>
      <c r="F799" s="137" t="s">
        <v>277</v>
      </c>
      <c r="G799" s="138" t="s">
        <v>277</v>
      </c>
      <c r="H799" s="143" t="s">
        <v>277</v>
      </c>
      <c r="I799" s="146" t="s">
        <v>277</v>
      </c>
      <c r="J799" s="137" t="s">
        <v>277</v>
      </c>
      <c r="K799" s="146" t="s">
        <v>277</v>
      </c>
      <c r="L799" s="137" t="s">
        <v>277</v>
      </c>
      <c r="M799" s="146" t="s">
        <v>277</v>
      </c>
      <c r="N799" s="137">
        <v>0.33333333333333331</v>
      </c>
      <c r="O799" s="138" t="s">
        <v>277</v>
      </c>
      <c r="P799" s="137">
        <v>0.9264505497136365</v>
      </c>
      <c r="Q799" s="138">
        <v>0.94464681172916654</v>
      </c>
    </row>
    <row r="800" spans="1:17" ht="20.149999999999999" customHeight="1" x14ac:dyDescent="0.35">
      <c r="A800" s="148"/>
      <c r="C800" s="136" t="s">
        <v>1061</v>
      </c>
      <c r="D800" s="143" t="s">
        <v>277</v>
      </c>
      <c r="E800" s="146" t="s">
        <v>277</v>
      </c>
      <c r="F800" s="137">
        <v>0.99629999999999996</v>
      </c>
      <c r="G800" s="138">
        <v>0.999950909090909</v>
      </c>
      <c r="H800" s="143" t="s">
        <v>277</v>
      </c>
      <c r="I800" s="146" t="s">
        <v>277</v>
      </c>
      <c r="J800" s="137">
        <v>0.98931332438650355</v>
      </c>
      <c r="K800" s="146">
        <v>0.98051934660834916</v>
      </c>
      <c r="L800" s="137" t="s">
        <v>277</v>
      </c>
      <c r="M800" s="146" t="s">
        <v>277</v>
      </c>
      <c r="N800" s="137">
        <v>1</v>
      </c>
      <c r="O800" s="138">
        <v>0.95238095238095233</v>
      </c>
      <c r="P800" s="137">
        <v>0.95970106352857132</v>
      </c>
      <c r="Q800" s="138">
        <v>0.9582194403869998</v>
      </c>
    </row>
    <row r="801" spans="1:17" ht="20.149999999999999" customHeight="1" x14ac:dyDescent="0.35">
      <c r="A801" s="148"/>
      <c r="C801" s="136" t="s">
        <v>1062</v>
      </c>
      <c r="D801" s="143" t="s">
        <v>277</v>
      </c>
      <c r="E801" s="146" t="s">
        <v>277</v>
      </c>
      <c r="F801" s="137">
        <v>0.99999384929003232</v>
      </c>
      <c r="G801" s="138">
        <v>0.99992088607594942</v>
      </c>
      <c r="H801" s="143" t="s">
        <v>277</v>
      </c>
      <c r="I801" s="146" t="s">
        <v>277</v>
      </c>
      <c r="J801" s="137" t="s">
        <v>277</v>
      </c>
      <c r="K801" s="146" t="s">
        <v>277</v>
      </c>
      <c r="L801" s="137" t="s">
        <v>277</v>
      </c>
      <c r="M801" s="146" t="s">
        <v>277</v>
      </c>
      <c r="N801" s="137" t="s">
        <v>277</v>
      </c>
      <c r="O801" s="138" t="s">
        <v>277</v>
      </c>
      <c r="P801" s="137">
        <v>0.959934404234</v>
      </c>
      <c r="Q801" s="138">
        <v>0.96705940922699996</v>
      </c>
    </row>
    <row r="802" spans="1:17" ht="20.149999999999999" customHeight="1" x14ac:dyDescent="0.35">
      <c r="A802" s="148"/>
      <c r="C802" s="136" t="s">
        <v>1063</v>
      </c>
      <c r="D802" s="143" t="s">
        <v>277</v>
      </c>
      <c r="E802" s="146" t="s">
        <v>277</v>
      </c>
      <c r="F802" s="137">
        <v>0</v>
      </c>
      <c r="G802" s="138">
        <v>0.99930036363636365</v>
      </c>
      <c r="H802" s="143" t="s">
        <v>277</v>
      </c>
      <c r="I802" s="146" t="s">
        <v>277</v>
      </c>
      <c r="J802" s="137" t="s">
        <v>277</v>
      </c>
      <c r="K802" s="146" t="s">
        <v>277</v>
      </c>
      <c r="L802" s="137" t="s">
        <v>277</v>
      </c>
      <c r="M802" s="146" t="s">
        <v>277</v>
      </c>
      <c r="N802" s="137">
        <v>0.5</v>
      </c>
      <c r="O802" s="138">
        <v>0.91666666666666663</v>
      </c>
      <c r="P802" s="137">
        <v>0.93792517006999998</v>
      </c>
      <c r="Q802" s="138">
        <v>0.93197278911916681</v>
      </c>
    </row>
    <row r="803" spans="1:17" ht="20.149999999999999" customHeight="1" x14ac:dyDescent="0.35">
      <c r="A803" s="148"/>
      <c r="C803" s="136" t="s">
        <v>1064</v>
      </c>
      <c r="D803" s="143" t="s">
        <v>277</v>
      </c>
      <c r="E803" s="146" t="s">
        <v>277</v>
      </c>
      <c r="F803" s="137">
        <v>0.99850291930735069</v>
      </c>
      <c r="G803" s="138">
        <v>0.99906665938016126</v>
      </c>
      <c r="H803" s="143">
        <v>0.973155031922043</v>
      </c>
      <c r="I803" s="146">
        <v>0.96563357338820299</v>
      </c>
      <c r="J803" s="137">
        <v>0.99484327217125379</v>
      </c>
      <c r="K803" s="146">
        <v>0.97527338255977492</v>
      </c>
      <c r="L803" s="137" t="s">
        <v>277</v>
      </c>
      <c r="M803" s="146" t="s">
        <v>277</v>
      </c>
      <c r="N803" s="137">
        <v>0.94444444444444442</v>
      </c>
      <c r="O803" s="138">
        <v>0.94318181818181823</v>
      </c>
      <c r="P803" s="137">
        <v>0.96074538645499996</v>
      </c>
      <c r="Q803" s="138">
        <v>0.93656953522099995</v>
      </c>
    </row>
    <row r="804" spans="1:17" ht="20.149999999999999" customHeight="1" x14ac:dyDescent="0.35">
      <c r="A804" s="148"/>
      <c r="C804" s="136" t="s">
        <v>1065</v>
      </c>
      <c r="D804" s="143" t="s">
        <v>277</v>
      </c>
      <c r="E804" s="146" t="s">
        <v>277</v>
      </c>
      <c r="F804" s="137">
        <v>1</v>
      </c>
      <c r="G804" s="138">
        <v>0.91443872727272724</v>
      </c>
      <c r="H804" s="143" t="s">
        <v>277</v>
      </c>
      <c r="I804" s="146" t="s">
        <v>277</v>
      </c>
      <c r="J804" s="137">
        <v>0.94657944201490074</v>
      </c>
      <c r="K804" s="146">
        <v>0.91689027195558825</v>
      </c>
      <c r="L804" s="137" t="s">
        <v>277</v>
      </c>
      <c r="M804" s="146" t="s">
        <v>277</v>
      </c>
      <c r="N804" s="137" t="s">
        <v>277</v>
      </c>
      <c r="O804" s="138" t="s">
        <v>277</v>
      </c>
      <c r="P804" s="137">
        <v>0.85796210957750008</v>
      </c>
      <c r="Q804" s="138">
        <v>0.87722335622250003</v>
      </c>
    </row>
    <row r="805" spans="1:17" ht="20.149999999999999" customHeight="1" x14ac:dyDescent="0.35">
      <c r="A805" s="148"/>
      <c r="C805" s="136" t="s">
        <v>1066</v>
      </c>
      <c r="D805" s="143" t="s">
        <v>277</v>
      </c>
      <c r="E805" s="146" t="s">
        <v>277</v>
      </c>
      <c r="F805" s="137">
        <v>0.99627537915851272</v>
      </c>
      <c r="G805" s="138">
        <v>0.99102484915198952</v>
      </c>
      <c r="H805" s="143" t="s">
        <v>277</v>
      </c>
      <c r="I805" s="146" t="s">
        <v>277</v>
      </c>
      <c r="J805" s="137" t="s">
        <v>277</v>
      </c>
      <c r="K805" s="146" t="s">
        <v>277</v>
      </c>
      <c r="L805" s="137" t="s">
        <v>277</v>
      </c>
      <c r="M805" s="146" t="s">
        <v>277</v>
      </c>
      <c r="N805" s="137">
        <v>0.87878787878787878</v>
      </c>
      <c r="O805" s="138">
        <v>1</v>
      </c>
      <c r="P805" s="137">
        <v>0.96209394610599996</v>
      </c>
      <c r="Q805" s="138">
        <v>0.94139338559300001</v>
      </c>
    </row>
    <row r="806" spans="1:17" ht="20.149999999999999" customHeight="1" x14ac:dyDescent="0.35">
      <c r="A806" s="148"/>
      <c r="C806" s="136" t="s">
        <v>1067</v>
      </c>
      <c r="D806" s="143" t="s">
        <v>277</v>
      </c>
      <c r="E806" s="146" t="s">
        <v>277</v>
      </c>
      <c r="F806" s="137" t="s">
        <v>277</v>
      </c>
      <c r="G806" s="138" t="s">
        <v>277</v>
      </c>
      <c r="H806" s="143" t="s">
        <v>277</v>
      </c>
      <c r="I806" s="146" t="s">
        <v>277</v>
      </c>
      <c r="J806" s="137" t="s">
        <v>277</v>
      </c>
      <c r="K806" s="146" t="s">
        <v>277</v>
      </c>
      <c r="L806" s="137" t="s">
        <v>277</v>
      </c>
      <c r="M806" s="146" t="s">
        <v>277</v>
      </c>
      <c r="N806" s="137" t="s">
        <v>277</v>
      </c>
      <c r="O806" s="138" t="s">
        <v>277</v>
      </c>
      <c r="P806" s="137">
        <v>0.92814207343583333</v>
      </c>
      <c r="Q806" s="138">
        <v>0.87280827571416675</v>
      </c>
    </row>
    <row r="807" spans="1:17" ht="20.149999999999999" customHeight="1" x14ac:dyDescent="0.35">
      <c r="A807" s="148"/>
      <c r="C807" s="136" t="s">
        <v>1068</v>
      </c>
      <c r="D807" s="143" t="s">
        <v>277</v>
      </c>
      <c r="E807" s="146" t="s">
        <v>277</v>
      </c>
      <c r="F807" s="137">
        <v>0.97732945812233252</v>
      </c>
      <c r="G807" s="138">
        <v>0.99611423019045153</v>
      </c>
      <c r="H807" s="143" t="s">
        <v>277</v>
      </c>
      <c r="I807" s="146">
        <v>0.99131590136054426</v>
      </c>
      <c r="J807" s="137" t="s">
        <v>277</v>
      </c>
      <c r="K807" s="146">
        <v>0.95358428030303033</v>
      </c>
      <c r="L807" s="137" t="s">
        <v>277</v>
      </c>
      <c r="M807" s="146" t="s">
        <v>277</v>
      </c>
      <c r="N807" s="137">
        <v>0.42857142857142855</v>
      </c>
      <c r="O807" s="138">
        <v>0.8</v>
      </c>
      <c r="P807" s="137">
        <v>0.90091003640099998</v>
      </c>
      <c r="Q807" s="138">
        <v>0.92809527794000002</v>
      </c>
    </row>
    <row r="808" spans="1:17" ht="20.149999999999999" customHeight="1" x14ac:dyDescent="0.35">
      <c r="A808" s="148"/>
      <c r="C808" s="136" t="s">
        <v>1069</v>
      </c>
      <c r="D808" s="143">
        <v>0.999823726423409</v>
      </c>
      <c r="E808" s="146">
        <v>0.99818971759594499</v>
      </c>
      <c r="F808" s="137" t="s">
        <v>277</v>
      </c>
      <c r="G808" s="138" t="s">
        <v>277</v>
      </c>
      <c r="H808" s="143" t="s">
        <v>277</v>
      </c>
      <c r="I808" s="146" t="s">
        <v>277</v>
      </c>
      <c r="J808" s="137">
        <v>0.92899088422099763</v>
      </c>
      <c r="K808" s="146">
        <v>0.94499920483460598</v>
      </c>
      <c r="L808" s="137" t="s">
        <v>277</v>
      </c>
      <c r="M808" s="146" t="s">
        <v>277</v>
      </c>
      <c r="N808" s="137">
        <v>0.9375</v>
      </c>
      <c r="O808" s="138">
        <v>0.98039215686274506</v>
      </c>
      <c r="P808" s="137">
        <v>0.91305129682583352</v>
      </c>
      <c r="Q808" s="138">
        <v>0.9590572846783334</v>
      </c>
    </row>
    <row r="809" spans="1:17" ht="20.149999999999999" customHeight="1" x14ac:dyDescent="0.35">
      <c r="A809" s="148"/>
      <c r="C809" s="136" t="s">
        <v>1070</v>
      </c>
      <c r="D809" s="143">
        <v>0.85012425922385804</v>
      </c>
      <c r="E809" s="146">
        <v>0.86171865662722602</v>
      </c>
      <c r="F809" s="137">
        <v>1</v>
      </c>
      <c r="G809" s="138">
        <v>1</v>
      </c>
      <c r="H809" s="143" t="s">
        <v>277</v>
      </c>
      <c r="I809" s="146" t="s">
        <v>277</v>
      </c>
      <c r="J809" s="137" t="s">
        <v>277</v>
      </c>
      <c r="K809" s="146" t="s">
        <v>277</v>
      </c>
      <c r="L809" s="137" t="s">
        <v>277</v>
      </c>
      <c r="M809" s="146" t="s">
        <v>277</v>
      </c>
      <c r="N809" s="137">
        <v>0.9375</v>
      </c>
      <c r="O809" s="138">
        <v>0.91326530612244894</v>
      </c>
      <c r="P809" s="137">
        <v>0.93739517820000007</v>
      </c>
      <c r="Q809" s="138">
        <v>0.9291161386658332</v>
      </c>
    </row>
    <row r="810" spans="1:17" ht="20.149999999999999" customHeight="1" x14ac:dyDescent="0.35">
      <c r="A810" s="148"/>
      <c r="C810" s="136" t="s">
        <v>1071</v>
      </c>
      <c r="D810" s="143" t="s">
        <v>277</v>
      </c>
      <c r="E810" s="146" t="s">
        <v>277</v>
      </c>
      <c r="F810" s="137" t="s">
        <v>277</v>
      </c>
      <c r="G810" s="138" t="s">
        <v>277</v>
      </c>
      <c r="H810" s="143" t="s">
        <v>277</v>
      </c>
      <c r="I810" s="146" t="s">
        <v>277</v>
      </c>
      <c r="J810" s="137" t="s">
        <v>277</v>
      </c>
      <c r="K810" s="146" t="s">
        <v>277</v>
      </c>
      <c r="L810" s="137" t="s">
        <v>277</v>
      </c>
      <c r="M810" s="146" t="s">
        <v>277</v>
      </c>
      <c r="N810" s="137">
        <v>0.91874999999999996</v>
      </c>
      <c r="O810" s="138">
        <v>0.89261744966442957</v>
      </c>
      <c r="P810" s="137">
        <v>0.82692307693</v>
      </c>
      <c r="Q810" s="138" t="s">
        <v>277</v>
      </c>
    </row>
    <row r="811" spans="1:17" ht="20.149999999999999" customHeight="1" x14ac:dyDescent="0.35">
      <c r="A811" s="148"/>
      <c r="C811" s="136" t="s">
        <v>1072</v>
      </c>
      <c r="D811" s="143" t="s">
        <v>277</v>
      </c>
      <c r="E811" s="146" t="s">
        <v>277</v>
      </c>
      <c r="F811" s="137">
        <v>0</v>
      </c>
      <c r="G811" s="138">
        <v>1</v>
      </c>
      <c r="H811" s="143" t="s">
        <v>277</v>
      </c>
      <c r="I811" s="146" t="s">
        <v>277</v>
      </c>
      <c r="J811" s="137" t="s">
        <v>277</v>
      </c>
      <c r="K811" s="146" t="s">
        <v>277</v>
      </c>
      <c r="L811" s="137" t="s">
        <v>277</v>
      </c>
      <c r="M811" s="146" t="s">
        <v>277</v>
      </c>
      <c r="N811" s="137" t="s">
        <v>277</v>
      </c>
      <c r="O811" s="138">
        <v>0.72727272727272729</v>
      </c>
      <c r="P811" s="137">
        <v>0.91304347826555554</v>
      </c>
      <c r="Q811" s="138">
        <v>0.95308441559000001</v>
      </c>
    </row>
    <row r="812" spans="1:17" ht="20.149999999999999" customHeight="1" x14ac:dyDescent="0.35">
      <c r="A812" s="148"/>
      <c r="C812" s="136" t="s">
        <v>1073</v>
      </c>
      <c r="D812" s="143" t="s">
        <v>277</v>
      </c>
      <c r="E812" s="146" t="s">
        <v>277</v>
      </c>
      <c r="F812" s="137">
        <v>0.99870000000000003</v>
      </c>
      <c r="G812" s="138">
        <v>0.99945209090909093</v>
      </c>
      <c r="H812" s="143" t="s">
        <v>277</v>
      </c>
      <c r="I812" s="146" t="s">
        <v>277</v>
      </c>
      <c r="J812" s="137" t="s">
        <v>277</v>
      </c>
      <c r="K812" s="146" t="s">
        <v>277</v>
      </c>
      <c r="L812" s="137" t="s">
        <v>277</v>
      </c>
      <c r="M812" s="146" t="s">
        <v>277</v>
      </c>
      <c r="N812" s="137">
        <v>0.93181818181818177</v>
      </c>
      <c r="O812" s="138">
        <v>0.92810457516339873</v>
      </c>
      <c r="P812" s="137">
        <v>0.96547619047999989</v>
      </c>
      <c r="Q812" s="138">
        <v>0.98214285714750016</v>
      </c>
    </row>
    <row r="813" spans="1:17" ht="20.149999999999999" customHeight="1" x14ac:dyDescent="0.35">
      <c r="A813" s="148"/>
      <c r="C813" s="136" t="s">
        <v>1074</v>
      </c>
      <c r="D813" s="143">
        <v>0.99221633766650597</v>
      </c>
      <c r="E813" s="146">
        <v>0.99073902574550798</v>
      </c>
      <c r="F813" s="137">
        <v>0</v>
      </c>
      <c r="G813" s="138">
        <v>0.99609145454545456</v>
      </c>
      <c r="H813" s="143" t="s">
        <v>277</v>
      </c>
      <c r="I813" s="146" t="s">
        <v>277</v>
      </c>
      <c r="J813" s="137" t="s">
        <v>277</v>
      </c>
      <c r="K813" s="146" t="s">
        <v>277</v>
      </c>
      <c r="L813" s="137" t="s">
        <v>277</v>
      </c>
      <c r="M813" s="146" t="s">
        <v>277</v>
      </c>
      <c r="N813" s="137">
        <v>0.90410958904109584</v>
      </c>
      <c r="O813" s="138">
        <v>0.96183206106870234</v>
      </c>
      <c r="P813" s="137">
        <v>0.97530920663909082</v>
      </c>
      <c r="Q813" s="138">
        <v>0.95631312379333333</v>
      </c>
    </row>
    <row r="814" spans="1:17" ht="20.149999999999999" customHeight="1" x14ac:dyDescent="0.35">
      <c r="A814" s="148"/>
      <c r="C814" s="136" t="s">
        <v>1075</v>
      </c>
      <c r="D814" s="143" t="s">
        <v>277</v>
      </c>
      <c r="E814" s="146" t="s">
        <v>277</v>
      </c>
      <c r="F814" s="137">
        <v>0.96943770226537218</v>
      </c>
      <c r="G814" s="138">
        <v>0.95081267245038736</v>
      </c>
      <c r="H814" s="143" t="s">
        <v>277</v>
      </c>
      <c r="I814" s="146" t="s">
        <v>277</v>
      </c>
      <c r="J814" s="137">
        <v>0.98483683926645094</v>
      </c>
      <c r="K814" s="146">
        <v>0.97268304749340373</v>
      </c>
      <c r="L814" s="137" t="s">
        <v>277</v>
      </c>
      <c r="M814" s="146" t="s">
        <v>277</v>
      </c>
      <c r="N814" s="137" t="s">
        <v>277</v>
      </c>
      <c r="O814" s="138" t="s">
        <v>277</v>
      </c>
      <c r="P814" s="137">
        <v>0.86909946768699997</v>
      </c>
      <c r="Q814" s="138">
        <v>0.86576385564099989</v>
      </c>
    </row>
    <row r="815" spans="1:17" ht="20.149999999999999" customHeight="1" x14ac:dyDescent="0.35">
      <c r="A815" s="148"/>
      <c r="C815" s="136" t="s">
        <v>1076</v>
      </c>
      <c r="D815" s="143" t="s">
        <v>277</v>
      </c>
      <c r="E815" s="146" t="s">
        <v>277</v>
      </c>
      <c r="F815" s="137">
        <v>1</v>
      </c>
      <c r="G815" s="138">
        <v>0.99992809090909096</v>
      </c>
      <c r="H815" s="143" t="s">
        <v>277</v>
      </c>
      <c r="I815" s="146" t="s">
        <v>277</v>
      </c>
      <c r="J815" s="137" t="s">
        <v>277</v>
      </c>
      <c r="K815" s="146" t="s">
        <v>277</v>
      </c>
      <c r="L815" s="137" t="s">
        <v>277</v>
      </c>
      <c r="M815" s="146" t="s">
        <v>277</v>
      </c>
      <c r="N815" s="137">
        <v>0.9903459372485921</v>
      </c>
      <c r="O815" s="138">
        <v>0.98397435897435892</v>
      </c>
      <c r="P815" s="137">
        <v>0.90065875411083329</v>
      </c>
      <c r="Q815" s="138">
        <v>0.90655821843181816</v>
      </c>
    </row>
    <row r="816" spans="1:17" ht="20.149999999999999" customHeight="1" x14ac:dyDescent="0.35">
      <c r="A816" s="148"/>
      <c r="C816" s="136" t="s">
        <v>1077</v>
      </c>
      <c r="D816" s="143" t="s">
        <v>277</v>
      </c>
      <c r="E816" s="146" t="s">
        <v>277</v>
      </c>
      <c r="F816" s="137">
        <v>0.9998999999999999</v>
      </c>
      <c r="G816" s="138">
        <v>0.99917545454545442</v>
      </c>
      <c r="H816" s="143" t="s">
        <v>277</v>
      </c>
      <c r="I816" s="146" t="s">
        <v>277</v>
      </c>
      <c r="J816" s="137">
        <v>0.98962860407876219</v>
      </c>
      <c r="K816" s="146">
        <v>0.98844282316343801</v>
      </c>
      <c r="L816" s="137" t="s">
        <v>277</v>
      </c>
      <c r="M816" s="146" t="s">
        <v>277</v>
      </c>
      <c r="N816" s="137">
        <v>0.98888888888888893</v>
      </c>
      <c r="O816" s="138">
        <v>0.97489539748953979</v>
      </c>
      <c r="P816" s="137">
        <v>0.91301937442166659</v>
      </c>
      <c r="Q816" s="138">
        <v>0.92985987324666652</v>
      </c>
    </row>
    <row r="817" spans="1:17" ht="20.149999999999999" customHeight="1" x14ac:dyDescent="0.35">
      <c r="A817" s="148"/>
      <c r="C817" s="136" t="s">
        <v>1078</v>
      </c>
      <c r="D817" s="143" t="s">
        <v>277</v>
      </c>
      <c r="E817" s="146" t="s">
        <v>277</v>
      </c>
      <c r="F817" s="137" t="s">
        <v>277</v>
      </c>
      <c r="G817" s="138" t="s">
        <v>277</v>
      </c>
      <c r="H817" s="143" t="s">
        <v>277</v>
      </c>
      <c r="I817" s="146" t="s">
        <v>277</v>
      </c>
      <c r="J817" s="137">
        <v>0.98571779895451772</v>
      </c>
      <c r="K817" s="146">
        <v>0.98924281230921873</v>
      </c>
      <c r="L817" s="137" t="s">
        <v>277</v>
      </c>
      <c r="M817" s="146" t="s">
        <v>277</v>
      </c>
      <c r="N817" s="137" t="s">
        <v>277</v>
      </c>
      <c r="O817" s="138" t="s">
        <v>277</v>
      </c>
      <c r="P817" s="137">
        <v>0.91209652994583335</v>
      </c>
      <c r="Q817" s="138">
        <v>0.89013098464750007</v>
      </c>
    </row>
    <row r="818" spans="1:17" ht="20.149999999999999" customHeight="1" x14ac:dyDescent="0.35">
      <c r="A818" s="148"/>
      <c r="C818" s="136" t="s">
        <v>1079</v>
      </c>
      <c r="D818" s="143" t="s">
        <v>277</v>
      </c>
      <c r="E818" s="146">
        <v>1</v>
      </c>
      <c r="F818" s="137">
        <v>0</v>
      </c>
      <c r="G818" s="138">
        <v>1</v>
      </c>
      <c r="H818" s="143" t="s">
        <v>277</v>
      </c>
      <c r="I818" s="146" t="s">
        <v>277</v>
      </c>
      <c r="J818" s="137" t="s">
        <v>277</v>
      </c>
      <c r="K818" s="146" t="s">
        <v>277</v>
      </c>
      <c r="L818" s="137" t="s">
        <v>277</v>
      </c>
      <c r="M818" s="146" t="s">
        <v>277</v>
      </c>
      <c r="N818" s="137" t="s">
        <v>277</v>
      </c>
      <c r="O818" s="138" t="s">
        <v>277</v>
      </c>
      <c r="P818" s="137">
        <v>0.91595315254000009</v>
      </c>
      <c r="Q818" s="138">
        <v>0.88468135982666685</v>
      </c>
    </row>
    <row r="819" spans="1:17" ht="20.149999999999999" customHeight="1" x14ac:dyDescent="0.35">
      <c r="A819" s="148"/>
      <c r="C819" s="136" t="s">
        <v>1080</v>
      </c>
      <c r="D819" s="143">
        <v>0.99891209747606602</v>
      </c>
      <c r="E819" s="146">
        <v>0.999395222255821</v>
      </c>
      <c r="F819" s="137">
        <v>0.99409999999999998</v>
      </c>
      <c r="G819" s="138">
        <v>0.99645181818181816</v>
      </c>
      <c r="H819" s="143" t="s">
        <v>277</v>
      </c>
      <c r="I819" s="146" t="s">
        <v>277</v>
      </c>
      <c r="J819" s="137">
        <v>0.98502775368694484</v>
      </c>
      <c r="K819" s="146">
        <v>0.93829482064754877</v>
      </c>
      <c r="L819" s="137" t="s">
        <v>277</v>
      </c>
      <c r="M819" s="146" t="s">
        <v>277</v>
      </c>
      <c r="N819" s="137" t="s">
        <v>277</v>
      </c>
      <c r="O819" s="138">
        <v>1</v>
      </c>
      <c r="P819" s="137">
        <v>0.97142857143083328</v>
      </c>
      <c r="Q819" s="138">
        <v>0.97817460317833349</v>
      </c>
    </row>
    <row r="820" spans="1:17" ht="20.149999999999999" customHeight="1" x14ac:dyDescent="0.35">
      <c r="A820" s="148"/>
      <c r="C820" s="136" t="s">
        <v>1081</v>
      </c>
      <c r="D820" s="143" t="s">
        <v>277</v>
      </c>
      <c r="E820" s="146" t="s">
        <v>277</v>
      </c>
      <c r="F820" s="137">
        <v>1</v>
      </c>
      <c r="G820" s="138">
        <v>1</v>
      </c>
      <c r="H820" s="143" t="s">
        <v>277</v>
      </c>
      <c r="I820" s="146" t="s">
        <v>277</v>
      </c>
      <c r="J820" s="137" t="s">
        <v>277</v>
      </c>
      <c r="K820" s="146" t="s">
        <v>277</v>
      </c>
      <c r="L820" s="137" t="s">
        <v>277</v>
      </c>
      <c r="M820" s="146" t="s">
        <v>277</v>
      </c>
      <c r="N820" s="137" t="s">
        <v>277</v>
      </c>
      <c r="O820" s="138" t="s">
        <v>277</v>
      </c>
      <c r="P820" s="137">
        <v>0.85067569264999987</v>
      </c>
      <c r="Q820" s="138">
        <v>0.85699270879833322</v>
      </c>
    </row>
    <row r="821" spans="1:17" ht="20.149999999999999" customHeight="1" x14ac:dyDescent="0.35">
      <c r="A821" s="148"/>
      <c r="C821" s="136" t="s">
        <v>1082</v>
      </c>
      <c r="D821" s="143" t="s">
        <v>277</v>
      </c>
      <c r="E821" s="146" t="s">
        <v>277</v>
      </c>
      <c r="F821" s="137">
        <v>0.99820597451063231</v>
      </c>
      <c r="G821" s="138">
        <v>0.99780866509703192</v>
      </c>
      <c r="H821" s="143" t="s">
        <v>277</v>
      </c>
      <c r="I821" s="146" t="s">
        <v>277</v>
      </c>
      <c r="J821" s="137">
        <v>0.96815211187214611</v>
      </c>
      <c r="K821" s="146">
        <v>0.96924050632911396</v>
      </c>
      <c r="L821" s="137" t="s">
        <v>277</v>
      </c>
      <c r="M821" s="146" t="s">
        <v>277</v>
      </c>
      <c r="N821" s="137">
        <v>0.75</v>
      </c>
      <c r="O821" s="138">
        <v>0.66666666666666663</v>
      </c>
      <c r="P821" s="137">
        <v>0.91094203969099996</v>
      </c>
      <c r="Q821" s="138">
        <v>0.93046125595000007</v>
      </c>
    </row>
    <row r="822" spans="1:17" ht="20.149999999999999" customHeight="1" x14ac:dyDescent="0.35">
      <c r="A822" s="148"/>
      <c r="C822" s="136" t="s">
        <v>1083</v>
      </c>
      <c r="D822" s="143">
        <v>0.99916897506925195</v>
      </c>
      <c r="E822" s="146">
        <v>0.99969194961664798</v>
      </c>
      <c r="F822" s="137">
        <v>0</v>
      </c>
      <c r="G822" s="138">
        <v>0.99772700000000003</v>
      </c>
      <c r="H822" s="143">
        <v>0.96059474868644723</v>
      </c>
      <c r="I822" s="146">
        <v>0.97675928617571073</v>
      </c>
      <c r="J822" s="137">
        <v>0.99606191620879081</v>
      </c>
      <c r="K822" s="146">
        <v>0.99294905904280895</v>
      </c>
      <c r="L822" s="137" t="s">
        <v>277</v>
      </c>
      <c r="M822" s="146" t="s">
        <v>277</v>
      </c>
      <c r="N822" s="137">
        <v>0.94660194174757284</v>
      </c>
      <c r="O822" s="138">
        <v>0.95121951219512191</v>
      </c>
      <c r="P822" s="137">
        <v>0.97882358516666668</v>
      </c>
      <c r="Q822" s="138">
        <v>0.97323271142416667</v>
      </c>
    </row>
    <row r="823" spans="1:17" ht="20.149999999999999" customHeight="1" x14ac:dyDescent="0.35">
      <c r="A823" s="148"/>
      <c r="C823" s="136" t="s">
        <v>1084</v>
      </c>
      <c r="D823" s="143">
        <v>0.99491193737769101</v>
      </c>
      <c r="E823" s="146">
        <v>0.99985613580779698</v>
      </c>
      <c r="F823" s="137">
        <v>0</v>
      </c>
      <c r="G823" s="138">
        <v>0.99853054545454545</v>
      </c>
      <c r="H823" s="143" t="s">
        <v>277</v>
      </c>
      <c r="I823" s="146" t="s">
        <v>277</v>
      </c>
      <c r="J823" s="137">
        <v>0.93573021549747848</v>
      </c>
      <c r="K823" s="146">
        <v>0.98871297298380612</v>
      </c>
      <c r="L823" s="137" t="s">
        <v>277</v>
      </c>
      <c r="M823" s="146" t="s">
        <v>277</v>
      </c>
      <c r="N823" s="137">
        <v>0.93413173652694614</v>
      </c>
      <c r="O823" s="138">
        <v>0.97890295358649793</v>
      </c>
      <c r="P823" s="137">
        <v>0.96341463414999995</v>
      </c>
      <c r="Q823" s="138">
        <v>0.88483383866500009</v>
      </c>
    </row>
    <row r="824" spans="1:17" ht="20.149999999999999" customHeight="1" x14ac:dyDescent="0.35">
      <c r="A824" s="148"/>
      <c r="C824" s="136" t="s">
        <v>1085</v>
      </c>
      <c r="D824" s="143" t="s">
        <v>277</v>
      </c>
      <c r="E824" s="146" t="s">
        <v>277</v>
      </c>
      <c r="F824" s="137" t="s">
        <v>277</v>
      </c>
      <c r="G824" s="138" t="s">
        <v>277</v>
      </c>
      <c r="H824" s="143" t="s">
        <v>277</v>
      </c>
      <c r="I824" s="146" t="s">
        <v>277</v>
      </c>
      <c r="J824" s="137" t="s">
        <v>277</v>
      </c>
      <c r="K824" s="146" t="s">
        <v>277</v>
      </c>
      <c r="L824" s="137" t="s">
        <v>277</v>
      </c>
      <c r="M824" s="146" t="s">
        <v>277</v>
      </c>
      <c r="N824" s="137" t="s">
        <v>277</v>
      </c>
      <c r="O824" s="138">
        <v>0.91666666666666663</v>
      </c>
      <c r="P824" s="137">
        <v>0.9256877789708331</v>
      </c>
      <c r="Q824" s="138">
        <v>0.92266066871800012</v>
      </c>
    </row>
    <row r="825" spans="1:17" ht="20.149999999999999" customHeight="1" x14ac:dyDescent="0.35">
      <c r="A825" s="148"/>
      <c r="C825" s="136" t="s">
        <v>1086</v>
      </c>
      <c r="D825" s="143" t="s">
        <v>277</v>
      </c>
      <c r="E825" s="146" t="s">
        <v>277</v>
      </c>
      <c r="F825" s="137">
        <v>0.94639935312024348</v>
      </c>
      <c r="G825" s="138">
        <v>0.96300608828006085</v>
      </c>
      <c r="H825" s="143" t="s">
        <v>277</v>
      </c>
      <c r="I825" s="146" t="s">
        <v>277</v>
      </c>
      <c r="J825" s="137" t="s">
        <v>277</v>
      </c>
      <c r="K825" s="146" t="s">
        <v>277</v>
      </c>
      <c r="L825" s="137" t="s">
        <v>277</v>
      </c>
      <c r="M825" s="146" t="s">
        <v>277</v>
      </c>
      <c r="N825" s="137" t="s">
        <v>277</v>
      </c>
      <c r="O825" s="138" t="s">
        <v>277</v>
      </c>
      <c r="P825" s="137">
        <v>0.93040452370599991</v>
      </c>
      <c r="Q825" s="138">
        <v>0.92950871632299992</v>
      </c>
    </row>
    <row r="826" spans="1:17" ht="20.149999999999999" customHeight="1" x14ac:dyDescent="0.35">
      <c r="A826" s="148"/>
      <c r="C826" s="136" t="s">
        <v>1087</v>
      </c>
      <c r="D826" s="143" t="s">
        <v>277</v>
      </c>
      <c r="E826" s="146" t="s">
        <v>277</v>
      </c>
      <c r="F826" s="137">
        <v>0</v>
      </c>
      <c r="G826" s="138">
        <v>1</v>
      </c>
      <c r="H826" s="143" t="s">
        <v>277</v>
      </c>
      <c r="I826" s="146" t="s">
        <v>277</v>
      </c>
      <c r="J826" s="137" t="s">
        <v>277</v>
      </c>
      <c r="K826" s="146" t="s">
        <v>277</v>
      </c>
      <c r="L826" s="137" t="s">
        <v>277</v>
      </c>
      <c r="M826" s="146" t="s">
        <v>277</v>
      </c>
      <c r="N826" s="137">
        <v>0.5714285714285714</v>
      </c>
      <c r="O826" s="138">
        <v>0.6875</v>
      </c>
      <c r="P826" s="137">
        <v>0.92759725906583312</v>
      </c>
      <c r="Q826" s="138">
        <v>0.92361111111499994</v>
      </c>
    </row>
    <row r="827" spans="1:17" ht="20.149999999999999" customHeight="1" x14ac:dyDescent="0.35">
      <c r="A827" s="148"/>
      <c r="C827" s="136" t="s">
        <v>1088</v>
      </c>
      <c r="D827" s="143">
        <v>0.99915409558719903</v>
      </c>
      <c r="E827" s="146">
        <v>0.998773006134969</v>
      </c>
      <c r="F827" s="137" t="s">
        <v>277</v>
      </c>
      <c r="G827" s="138" t="s">
        <v>277</v>
      </c>
      <c r="H827" s="143" t="s">
        <v>277</v>
      </c>
      <c r="I827" s="146" t="s">
        <v>277</v>
      </c>
      <c r="J827" s="137" t="s">
        <v>277</v>
      </c>
      <c r="K827" s="146" t="s">
        <v>277</v>
      </c>
      <c r="L827" s="137" t="s">
        <v>277</v>
      </c>
      <c r="M827" s="146" t="s">
        <v>277</v>
      </c>
      <c r="N827" s="137" t="s">
        <v>277</v>
      </c>
      <c r="O827" s="138">
        <v>1</v>
      </c>
      <c r="P827" s="137">
        <v>0.82041847042454552</v>
      </c>
      <c r="Q827" s="138">
        <v>0.92640692641363642</v>
      </c>
    </row>
    <row r="828" spans="1:17" ht="20.149999999999999" customHeight="1" x14ac:dyDescent="0.35">
      <c r="A828" s="148"/>
      <c r="C828" s="136" t="s">
        <v>1089</v>
      </c>
      <c r="D828" s="143" t="s">
        <v>277</v>
      </c>
      <c r="E828" s="146" t="s">
        <v>277</v>
      </c>
      <c r="F828" s="137">
        <v>0.99675894216133942</v>
      </c>
      <c r="G828" s="138">
        <v>0.99574134426689098</v>
      </c>
      <c r="H828" s="143" t="s">
        <v>277</v>
      </c>
      <c r="I828" s="146" t="s">
        <v>277</v>
      </c>
      <c r="J828" s="137" t="s">
        <v>277</v>
      </c>
      <c r="K828" s="146" t="s">
        <v>277</v>
      </c>
      <c r="L828" s="137" t="s">
        <v>277</v>
      </c>
      <c r="M828" s="146" t="s">
        <v>277</v>
      </c>
      <c r="N828" s="137" t="s">
        <v>277</v>
      </c>
      <c r="O828" s="138" t="s">
        <v>277</v>
      </c>
      <c r="P828" s="137">
        <v>0.94826080050799999</v>
      </c>
      <c r="Q828" s="138">
        <v>0.95310679159100009</v>
      </c>
    </row>
    <row r="829" spans="1:17" ht="20.149999999999999" customHeight="1" x14ac:dyDescent="0.35">
      <c r="A829" s="148"/>
      <c r="C829" s="136" t="s">
        <v>1090</v>
      </c>
      <c r="D829" s="143" t="s">
        <v>277</v>
      </c>
      <c r="E829" s="146" t="s">
        <v>277</v>
      </c>
      <c r="F829" s="137">
        <v>0</v>
      </c>
      <c r="G829" s="138">
        <v>0.99920909090909082</v>
      </c>
      <c r="H829" s="143" t="s">
        <v>277</v>
      </c>
      <c r="I829" s="146" t="s">
        <v>277</v>
      </c>
      <c r="J829" s="137" t="s">
        <v>277</v>
      </c>
      <c r="K829" s="146" t="s">
        <v>277</v>
      </c>
      <c r="L829" s="137" t="s">
        <v>277</v>
      </c>
      <c r="M829" s="146" t="s">
        <v>277</v>
      </c>
      <c r="N829" s="137" t="s">
        <v>277</v>
      </c>
      <c r="O829" s="138" t="s">
        <v>277</v>
      </c>
      <c r="P829" s="137" t="s">
        <v>277</v>
      </c>
      <c r="Q829" s="138" t="s">
        <v>277</v>
      </c>
    </row>
    <row r="830" spans="1:17" ht="20.149999999999999" customHeight="1" x14ac:dyDescent="0.35">
      <c r="A830" s="148"/>
      <c r="C830" s="136" t="s">
        <v>1091</v>
      </c>
      <c r="D830" s="143" t="s">
        <v>277</v>
      </c>
      <c r="E830" s="146" t="s">
        <v>277</v>
      </c>
      <c r="F830" s="137">
        <v>0.99596845518867927</v>
      </c>
      <c r="G830" s="138">
        <v>0.98267367493872548</v>
      </c>
      <c r="H830" s="143" t="s">
        <v>277</v>
      </c>
      <c r="I830" s="146">
        <v>1</v>
      </c>
      <c r="J830" s="137" t="s">
        <v>277</v>
      </c>
      <c r="K830" s="146" t="s">
        <v>277</v>
      </c>
      <c r="L830" s="137" t="s">
        <v>277</v>
      </c>
      <c r="M830" s="146" t="s">
        <v>277</v>
      </c>
      <c r="N830" s="137" t="s">
        <v>277</v>
      </c>
      <c r="O830" s="138">
        <v>1</v>
      </c>
      <c r="P830" s="137">
        <v>0.88473089860599996</v>
      </c>
      <c r="Q830" s="138">
        <v>0.89298669891200011</v>
      </c>
    </row>
    <row r="831" spans="1:17" ht="20.149999999999999" customHeight="1" x14ac:dyDescent="0.35">
      <c r="A831" s="148"/>
      <c r="C831" s="136" t="s">
        <v>1092</v>
      </c>
      <c r="D831" s="143" t="s">
        <v>277</v>
      </c>
      <c r="E831" s="146" t="s">
        <v>277</v>
      </c>
      <c r="F831" s="137">
        <v>0.99860334645669291</v>
      </c>
      <c r="G831" s="138">
        <v>0.99155629743140694</v>
      </c>
      <c r="H831" s="143" t="s">
        <v>277</v>
      </c>
      <c r="I831" s="146" t="s">
        <v>277</v>
      </c>
      <c r="J831" s="137" t="s">
        <v>277</v>
      </c>
      <c r="K831" s="146">
        <v>0.99978440915300548</v>
      </c>
      <c r="L831" s="137" t="s">
        <v>277</v>
      </c>
      <c r="M831" s="146" t="s">
        <v>277</v>
      </c>
      <c r="N831" s="137" t="s">
        <v>277</v>
      </c>
      <c r="O831" s="138">
        <v>1</v>
      </c>
      <c r="P831" s="137">
        <v>0.94748051477299999</v>
      </c>
      <c r="Q831" s="138">
        <v>0.97364626911499996</v>
      </c>
    </row>
    <row r="832" spans="1:17" ht="20.149999999999999" customHeight="1" x14ac:dyDescent="0.35">
      <c r="A832" s="148"/>
      <c r="C832" s="136" t="s">
        <v>1093</v>
      </c>
      <c r="D832" s="143">
        <v>0.98001305270027705</v>
      </c>
      <c r="E832" s="146">
        <v>0.99635345997286295</v>
      </c>
      <c r="F832" s="137">
        <v>1</v>
      </c>
      <c r="G832" s="138">
        <v>0.98589036363636362</v>
      </c>
      <c r="H832" s="143" t="s">
        <v>277</v>
      </c>
      <c r="I832" s="146" t="s">
        <v>277</v>
      </c>
      <c r="J832" s="137">
        <v>0.99512133036716377</v>
      </c>
      <c r="K832" s="146">
        <v>0.98819504770151956</v>
      </c>
      <c r="L832" s="137" t="s">
        <v>277</v>
      </c>
      <c r="M832" s="146" t="s">
        <v>277</v>
      </c>
      <c r="N832" s="137">
        <v>0.98192771084337349</v>
      </c>
      <c r="O832" s="138">
        <v>0.9817690749493585</v>
      </c>
      <c r="P832" s="137">
        <v>0.95180587679083328</v>
      </c>
      <c r="Q832" s="138">
        <v>0.94588262414666657</v>
      </c>
    </row>
    <row r="833" spans="1:17" ht="20.149999999999999" customHeight="1" x14ac:dyDescent="0.35">
      <c r="A833" s="148"/>
      <c r="C833" s="136" t="s">
        <v>1094</v>
      </c>
      <c r="D833" s="143" t="s">
        <v>277</v>
      </c>
      <c r="E833" s="146" t="s">
        <v>277</v>
      </c>
      <c r="F833" s="137">
        <v>0.98508942161339419</v>
      </c>
      <c r="G833" s="138">
        <v>0.98334446042180224</v>
      </c>
      <c r="H833" s="143" t="s">
        <v>277</v>
      </c>
      <c r="I833" s="146" t="s">
        <v>277</v>
      </c>
      <c r="J833" s="137" t="s">
        <v>277</v>
      </c>
      <c r="K833" s="146" t="s">
        <v>277</v>
      </c>
      <c r="L833" s="137" t="s">
        <v>277</v>
      </c>
      <c r="M833" s="146" t="s">
        <v>277</v>
      </c>
      <c r="N833" s="137">
        <v>1</v>
      </c>
      <c r="O833" s="138">
        <v>1</v>
      </c>
      <c r="P833" s="137">
        <v>0.95902909278699999</v>
      </c>
      <c r="Q833" s="138">
        <v>0.98877451932400007</v>
      </c>
    </row>
    <row r="834" spans="1:17" ht="20.149999999999999" customHeight="1" x14ac:dyDescent="0.35">
      <c r="A834" s="148"/>
      <c r="C834" s="136" t="s">
        <v>1095</v>
      </c>
      <c r="D834" s="143">
        <v>0.99762470308788598</v>
      </c>
      <c r="E834" s="146">
        <v>0.99906255326401905</v>
      </c>
      <c r="F834" s="137" t="s">
        <v>277</v>
      </c>
      <c r="G834" s="138" t="s">
        <v>277</v>
      </c>
      <c r="H834" s="143" t="s">
        <v>277</v>
      </c>
      <c r="I834" s="146" t="s">
        <v>277</v>
      </c>
      <c r="J834" s="137" t="s">
        <v>277</v>
      </c>
      <c r="K834" s="146" t="s">
        <v>277</v>
      </c>
      <c r="L834" s="137" t="s">
        <v>277</v>
      </c>
      <c r="M834" s="146" t="s">
        <v>277</v>
      </c>
      <c r="N834" s="137">
        <v>0.98780487804878048</v>
      </c>
      <c r="O834" s="138">
        <v>0.9375</v>
      </c>
      <c r="P834" s="137">
        <v>0.84960414489916669</v>
      </c>
      <c r="Q834" s="138">
        <v>0.89831971304333347</v>
      </c>
    </row>
    <row r="835" spans="1:17" ht="20.149999999999999" customHeight="1" x14ac:dyDescent="0.35">
      <c r="A835" s="148"/>
      <c r="C835" s="136" t="s">
        <v>1096</v>
      </c>
      <c r="D835" s="143" t="s">
        <v>277</v>
      </c>
      <c r="E835" s="146" t="s">
        <v>277</v>
      </c>
      <c r="F835" s="137">
        <v>0.93207881013197103</v>
      </c>
      <c r="G835" s="138">
        <v>0.96125641693685349</v>
      </c>
      <c r="H835" s="143">
        <v>0.97446983977379831</v>
      </c>
      <c r="I835" s="146">
        <v>0.98405712750716334</v>
      </c>
      <c r="J835" s="137">
        <v>1</v>
      </c>
      <c r="K835" s="146">
        <v>0.96464483394833944</v>
      </c>
      <c r="L835" s="137" t="s">
        <v>277</v>
      </c>
      <c r="M835" s="146" t="s">
        <v>277</v>
      </c>
      <c r="N835" s="137" t="s">
        <v>277</v>
      </c>
      <c r="O835" s="138" t="s">
        <v>277</v>
      </c>
      <c r="P835" s="137">
        <v>0.90562235278000003</v>
      </c>
      <c r="Q835" s="138">
        <v>0.86244773580900003</v>
      </c>
    </row>
    <row r="836" spans="1:17" ht="20.149999999999999" customHeight="1" x14ac:dyDescent="0.35">
      <c r="A836" s="148"/>
      <c r="C836" s="136" t="s">
        <v>1097</v>
      </c>
      <c r="D836" s="143" t="s">
        <v>277</v>
      </c>
      <c r="E836" s="146" t="s">
        <v>277</v>
      </c>
      <c r="F836" s="137">
        <v>0.99590991920437655</v>
      </c>
      <c r="G836" s="138">
        <v>0.9761483778975939</v>
      </c>
      <c r="H836" s="143" t="s">
        <v>277</v>
      </c>
      <c r="I836" s="146" t="s">
        <v>277</v>
      </c>
      <c r="J836" s="137">
        <v>0.97847317351598173</v>
      </c>
      <c r="K836" s="146">
        <v>0.97670352993744414</v>
      </c>
      <c r="L836" s="137" t="s">
        <v>277</v>
      </c>
      <c r="M836" s="146" t="s">
        <v>277</v>
      </c>
      <c r="N836" s="137" t="s">
        <v>277</v>
      </c>
      <c r="O836" s="138" t="s">
        <v>277</v>
      </c>
      <c r="P836" s="137">
        <v>0.90760727134099994</v>
      </c>
      <c r="Q836" s="138">
        <v>0.85505658999599998</v>
      </c>
    </row>
    <row r="837" spans="1:17" ht="20.149999999999999" customHeight="1" x14ac:dyDescent="0.35">
      <c r="A837" s="148"/>
      <c r="C837" s="136" t="s">
        <v>1098</v>
      </c>
      <c r="D837" s="143" t="s">
        <v>277</v>
      </c>
      <c r="E837" s="146" t="s">
        <v>277</v>
      </c>
      <c r="F837" s="137">
        <v>0.9869270096131163</v>
      </c>
      <c r="G837" s="138">
        <v>0.97180597174657535</v>
      </c>
      <c r="H837" s="143">
        <v>0.94499688632246381</v>
      </c>
      <c r="I837" s="146">
        <v>0.9307805365296804</v>
      </c>
      <c r="J837" s="137">
        <v>0.99754656160458455</v>
      </c>
      <c r="K837" s="146">
        <v>0.98703454641350208</v>
      </c>
      <c r="L837" s="137" t="s">
        <v>277</v>
      </c>
      <c r="M837" s="146" t="s">
        <v>277</v>
      </c>
      <c r="N837" s="137">
        <v>0.8571428571428571</v>
      </c>
      <c r="O837" s="138" t="s">
        <v>277</v>
      </c>
      <c r="P837" s="137">
        <v>0.87507052272699992</v>
      </c>
      <c r="Q837" s="138">
        <v>0.81306053168800008</v>
      </c>
    </row>
    <row r="838" spans="1:17" ht="20.149999999999999" customHeight="1" x14ac:dyDescent="0.35">
      <c r="A838" s="148"/>
      <c r="C838" s="136" t="s">
        <v>1099</v>
      </c>
      <c r="D838" s="143" t="s">
        <v>277</v>
      </c>
      <c r="E838" s="146" t="s">
        <v>277</v>
      </c>
      <c r="F838" s="137">
        <v>0.99732339046363438</v>
      </c>
      <c r="G838" s="138">
        <v>1</v>
      </c>
      <c r="H838" s="143" t="s">
        <v>277</v>
      </c>
      <c r="I838" s="146" t="s">
        <v>277</v>
      </c>
      <c r="J838" s="137" t="s">
        <v>277</v>
      </c>
      <c r="K838" s="146" t="s">
        <v>277</v>
      </c>
      <c r="L838" s="137" t="s">
        <v>277</v>
      </c>
      <c r="M838" s="146" t="s">
        <v>277</v>
      </c>
      <c r="N838" s="137" t="s">
        <v>277</v>
      </c>
      <c r="O838" s="138" t="s">
        <v>277</v>
      </c>
      <c r="P838" s="137">
        <v>0.84219056974500006</v>
      </c>
      <c r="Q838" s="138">
        <v>0.85692489418200002</v>
      </c>
    </row>
    <row r="839" spans="1:17" ht="20.149999999999999" customHeight="1" x14ac:dyDescent="0.35">
      <c r="A839" s="148"/>
      <c r="C839" s="136" t="s">
        <v>1100</v>
      </c>
      <c r="D839" s="143" t="s">
        <v>277</v>
      </c>
      <c r="E839" s="146" t="s">
        <v>277</v>
      </c>
      <c r="F839" s="137">
        <v>0</v>
      </c>
      <c r="G839" s="138">
        <v>0.99796336363636362</v>
      </c>
      <c r="H839" s="143" t="s">
        <v>277</v>
      </c>
      <c r="I839" s="146" t="s">
        <v>277</v>
      </c>
      <c r="J839" s="137" t="s">
        <v>277</v>
      </c>
      <c r="K839" s="146" t="s">
        <v>277</v>
      </c>
      <c r="L839" s="137" t="s">
        <v>277</v>
      </c>
      <c r="M839" s="146" t="s">
        <v>277</v>
      </c>
      <c r="N839" s="137" t="s">
        <v>277</v>
      </c>
      <c r="O839" s="138" t="s">
        <v>277</v>
      </c>
      <c r="P839" s="137" t="s">
        <v>277</v>
      </c>
      <c r="Q839" s="138" t="s">
        <v>277</v>
      </c>
    </row>
    <row r="840" spans="1:17" ht="20.149999999999999" customHeight="1" x14ac:dyDescent="0.35">
      <c r="A840" s="148"/>
      <c r="C840" s="136" t="s">
        <v>1101</v>
      </c>
      <c r="D840" s="143" t="s">
        <v>277</v>
      </c>
      <c r="E840" s="146" t="s">
        <v>277</v>
      </c>
      <c r="F840" s="137">
        <v>0.99120324826203454</v>
      </c>
      <c r="G840" s="138">
        <v>0.99198534748684453</v>
      </c>
      <c r="H840" s="143">
        <v>0.97480465367965363</v>
      </c>
      <c r="I840" s="146">
        <v>0.98064880371093754</v>
      </c>
      <c r="J840" s="137" t="s">
        <v>277</v>
      </c>
      <c r="K840" s="146" t="s">
        <v>277</v>
      </c>
      <c r="L840" s="137" t="s">
        <v>277</v>
      </c>
      <c r="M840" s="146" t="s">
        <v>277</v>
      </c>
      <c r="N840" s="137">
        <v>0.94117647058823528</v>
      </c>
      <c r="O840" s="138">
        <v>0.93333333333333335</v>
      </c>
      <c r="P840" s="137">
        <v>0.94788032308900005</v>
      </c>
      <c r="Q840" s="138">
        <v>0.96901268341199998</v>
      </c>
    </row>
    <row r="841" spans="1:17" ht="20.149999999999999" customHeight="1" x14ac:dyDescent="0.35">
      <c r="A841" s="148"/>
      <c r="C841" s="136" t="s">
        <v>1102</v>
      </c>
      <c r="D841" s="143" t="s">
        <v>277</v>
      </c>
      <c r="E841" s="146" t="s">
        <v>277</v>
      </c>
      <c r="F841" s="137">
        <v>0</v>
      </c>
      <c r="G841" s="138">
        <v>0.92508827272727279</v>
      </c>
      <c r="H841" s="143" t="s">
        <v>277</v>
      </c>
      <c r="I841" s="146" t="s">
        <v>277</v>
      </c>
      <c r="J841" s="137" t="s">
        <v>277</v>
      </c>
      <c r="K841" s="146" t="s">
        <v>277</v>
      </c>
      <c r="L841" s="137" t="s">
        <v>277</v>
      </c>
      <c r="M841" s="146" t="s">
        <v>277</v>
      </c>
      <c r="N841" s="137" t="s">
        <v>277</v>
      </c>
      <c r="O841" s="138" t="s">
        <v>277</v>
      </c>
      <c r="P841" s="137" t="s">
        <v>277</v>
      </c>
      <c r="Q841" s="138" t="s">
        <v>277</v>
      </c>
    </row>
    <row r="842" spans="1:17" ht="20.149999999999999" customHeight="1" x14ac:dyDescent="0.35">
      <c r="A842" s="148"/>
      <c r="C842" s="136" t="s">
        <v>1103</v>
      </c>
      <c r="D842" s="143" t="s">
        <v>277</v>
      </c>
      <c r="E842" s="146" t="s">
        <v>277</v>
      </c>
      <c r="F842" s="137">
        <v>0</v>
      </c>
      <c r="G842" s="138">
        <v>0.98577490909090915</v>
      </c>
      <c r="H842" s="143" t="s">
        <v>277</v>
      </c>
      <c r="I842" s="146" t="s">
        <v>277</v>
      </c>
      <c r="J842" s="137" t="s">
        <v>277</v>
      </c>
      <c r="K842" s="146" t="s">
        <v>277</v>
      </c>
      <c r="L842" s="137" t="s">
        <v>277</v>
      </c>
      <c r="M842" s="146" t="s">
        <v>277</v>
      </c>
      <c r="N842" s="137" t="s">
        <v>277</v>
      </c>
      <c r="O842" s="138" t="s">
        <v>277</v>
      </c>
      <c r="P842" s="137">
        <v>0.92448563341750001</v>
      </c>
      <c r="Q842" s="138">
        <v>0.93576545809166656</v>
      </c>
    </row>
    <row r="843" spans="1:17" ht="20.149999999999999" customHeight="1" x14ac:dyDescent="0.35">
      <c r="A843" s="148"/>
      <c r="C843" s="136" t="s">
        <v>1104</v>
      </c>
      <c r="D843" s="143">
        <v>0.99753657433009901</v>
      </c>
      <c r="E843" s="146">
        <v>0.99140969162995596</v>
      </c>
      <c r="F843" s="137">
        <v>0.99970000000000003</v>
      </c>
      <c r="G843" s="138">
        <v>0.99719318181818184</v>
      </c>
      <c r="H843" s="143" t="s">
        <v>277</v>
      </c>
      <c r="I843" s="146" t="s">
        <v>277</v>
      </c>
      <c r="J843" s="137">
        <v>0.96586547390748478</v>
      </c>
      <c r="K843" s="146">
        <v>0.95590532857748334</v>
      </c>
      <c r="L843" s="137" t="s">
        <v>277</v>
      </c>
      <c r="M843" s="146" t="s">
        <v>277</v>
      </c>
      <c r="N843" s="137">
        <v>0.62222222222222223</v>
      </c>
      <c r="O843" s="138">
        <v>0.44927536231884058</v>
      </c>
      <c r="P843" s="137" t="s">
        <v>277</v>
      </c>
      <c r="Q843" s="138" t="s">
        <v>277</v>
      </c>
    </row>
    <row r="844" spans="1:17" ht="20.149999999999999" customHeight="1" x14ac:dyDescent="0.35">
      <c r="A844" s="148"/>
      <c r="C844" s="136" t="s">
        <v>1105</v>
      </c>
      <c r="D844" s="143" t="s">
        <v>277</v>
      </c>
      <c r="E844" s="146" t="s">
        <v>277</v>
      </c>
      <c r="F844" s="137">
        <v>0</v>
      </c>
      <c r="G844" s="138">
        <v>0.9990726363636363</v>
      </c>
      <c r="H844" s="143" t="s">
        <v>277</v>
      </c>
      <c r="I844" s="146" t="s">
        <v>277</v>
      </c>
      <c r="J844" s="137" t="s">
        <v>277</v>
      </c>
      <c r="K844" s="146" t="s">
        <v>277</v>
      </c>
      <c r="L844" s="137" t="s">
        <v>277</v>
      </c>
      <c r="M844" s="146" t="s">
        <v>277</v>
      </c>
      <c r="N844" s="137" t="s">
        <v>277</v>
      </c>
      <c r="O844" s="138" t="s">
        <v>277</v>
      </c>
      <c r="P844" s="137">
        <v>0.94016899413666677</v>
      </c>
      <c r="Q844" s="138">
        <v>0.94135802469666674</v>
      </c>
    </row>
    <row r="845" spans="1:17" ht="20.149999999999999" customHeight="1" x14ac:dyDescent="0.35">
      <c r="A845" s="148"/>
      <c r="C845" s="136" t="s">
        <v>1106</v>
      </c>
      <c r="D845" s="143" t="s">
        <v>277</v>
      </c>
      <c r="E845" s="146" t="s">
        <v>277</v>
      </c>
      <c r="F845" s="137" t="s">
        <v>277</v>
      </c>
      <c r="G845" s="138" t="s">
        <v>277</v>
      </c>
      <c r="H845" s="143" t="s">
        <v>277</v>
      </c>
      <c r="I845" s="146" t="s">
        <v>277</v>
      </c>
      <c r="J845" s="137" t="s">
        <v>277</v>
      </c>
      <c r="K845" s="146" t="s">
        <v>277</v>
      </c>
      <c r="L845" s="137" t="s">
        <v>277</v>
      </c>
      <c r="M845" s="146" t="s">
        <v>277</v>
      </c>
      <c r="N845" s="137" t="s">
        <v>277</v>
      </c>
      <c r="O845" s="138" t="s">
        <v>277</v>
      </c>
      <c r="P845" s="137">
        <v>0.92307692308083333</v>
      </c>
      <c r="Q845" s="138">
        <v>0.9109593531518182</v>
      </c>
    </row>
    <row r="846" spans="1:17" ht="20.149999999999999" customHeight="1" x14ac:dyDescent="0.35">
      <c r="A846" s="148"/>
      <c r="C846" s="136" t="s">
        <v>1107</v>
      </c>
      <c r="D846" s="143" t="s">
        <v>277</v>
      </c>
      <c r="E846" s="146" t="s">
        <v>277</v>
      </c>
      <c r="F846" s="137" t="s">
        <v>277</v>
      </c>
      <c r="G846" s="138" t="s">
        <v>277</v>
      </c>
      <c r="H846" s="143" t="s">
        <v>277</v>
      </c>
      <c r="I846" s="146" t="s">
        <v>277</v>
      </c>
      <c r="J846" s="137" t="s">
        <v>277</v>
      </c>
      <c r="K846" s="146" t="s">
        <v>277</v>
      </c>
      <c r="L846" s="137" t="s">
        <v>277</v>
      </c>
      <c r="M846" s="146" t="s">
        <v>277</v>
      </c>
      <c r="N846" s="137" t="s">
        <v>277</v>
      </c>
      <c r="O846" s="138" t="s">
        <v>277</v>
      </c>
      <c r="P846" s="137">
        <v>0.95894428152999989</v>
      </c>
      <c r="Q846" s="138">
        <v>0.94489247312250013</v>
      </c>
    </row>
    <row r="847" spans="1:17" ht="20.149999999999999" customHeight="1" x14ac:dyDescent="0.35">
      <c r="A847" s="148"/>
      <c r="C847" s="136" t="s">
        <v>1108</v>
      </c>
      <c r="D847" s="143">
        <v>0.97575701281813099</v>
      </c>
      <c r="E847" s="146">
        <v>0.97659081262855496</v>
      </c>
      <c r="F847" s="137">
        <v>0.99650000000000005</v>
      </c>
      <c r="G847" s="138">
        <v>0.99824499999999994</v>
      </c>
      <c r="H847" s="143">
        <v>0.98345478622004379</v>
      </c>
      <c r="I847" s="146">
        <v>0.99136315372998751</v>
      </c>
      <c r="J847" s="137">
        <v>0.98802338899101327</v>
      </c>
      <c r="K847" s="146">
        <v>0.99807747952279224</v>
      </c>
      <c r="L847" s="137" t="s">
        <v>277</v>
      </c>
      <c r="M847" s="146" t="s">
        <v>277</v>
      </c>
      <c r="N847" s="137">
        <v>0.98883756735950734</v>
      </c>
      <c r="O847" s="138">
        <v>0.989778534923339</v>
      </c>
      <c r="P847" s="137">
        <v>0.96836885121250005</v>
      </c>
      <c r="Q847" s="138">
        <v>0.96516530417666668</v>
      </c>
    </row>
    <row r="848" spans="1:17" ht="20.149999999999999" customHeight="1" x14ac:dyDescent="0.35">
      <c r="A848" s="148"/>
      <c r="C848" s="136" t="s">
        <v>1109</v>
      </c>
      <c r="D848" s="143" t="s">
        <v>277</v>
      </c>
      <c r="E848" s="146" t="s">
        <v>277</v>
      </c>
      <c r="F848" s="137">
        <v>1</v>
      </c>
      <c r="G848" s="138">
        <v>1</v>
      </c>
      <c r="H848" s="143" t="s">
        <v>277</v>
      </c>
      <c r="I848" s="146" t="s">
        <v>277</v>
      </c>
      <c r="J848" s="137" t="s">
        <v>277</v>
      </c>
      <c r="K848" s="146" t="s">
        <v>277</v>
      </c>
      <c r="L848" s="137" t="s">
        <v>277</v>
      </c>
      <c r="M848" s="146" t="s">
        <v>277</v>
      </c>
      <c r="N848" s="137" t="s">
        <v>277</v>
      </c>
      <c r="O848" s="138" t="s">
        <v>277</v>
      </c>
      <c r="P848" s="137">
        <v>0.95083156062700003</v>
      </c>
      <c r="Q848" s="138">
        <v>0.93824354386300002</v>
      </c>
    </row>
    <row r="849" spans="1:17" ht="20.149999999999999" customHeight="1" x14ac:dyDescent="0.35">
      <c r="A849" s="148"/>
      <c r="C849" s="136" t="s">
        <v>1110</v>
      </c>
      <c r="D849" s="143" t="s">
        <v>277</v>
      </c>
      <c r="E849" s="146" t="s">
        <v>277</v>
      </c>
      <c r="F849" s="137" t="s">
        <v>277</v>
      </c>
      <c r="G849" s="138" t="s">
        <v>277</v>
      </c>
      <c r="H849" s="143" t="s">
        <v>277</v>
      </c>
      <c r="I849" s="146" t="s">
        <v>277</v>
      </c>
      <c r="J849" s="137" t="s">
        <v>277</v>
      </c>
      <c r="K849" s="146" t="s">
        <v>277</v>
      </c>
      <c r="L849" s="137" t="s">
        <v>277</v>
      </c>
      <c r="M849" s="146" t="s">
        <v>277</v>
      </c>
      <c r="N849" s="137" t="s">
        <v>277</v>
      </c>
      <c r="O849" s="138" t="s">
        <v>277</v>
      </c>
      <c r="P849" s="137">
        <v>0.89263285024833339</v>
      </c>
      <c r="Q849" s="138">
        <v>0.9362687708583336</v>
      </c>
    </row>
    <row r="850" spans="1:17" ht="20.149999999999999" customHeight="1" x14ac:dyDescent="0.35">
      <c r="A850" s="148"/>
      <c r="C850" s="136" t="s">
        <v>1111</v>
      </c>
      <c r="D850" s="143" t="s">
        <v>277</v>
      </c>
      <c r="E850" s="146" t="s">
        <v>277</v>
      </c>
      <c r="F850" s="137">
        <v>0.9712449033276338</v>
      </c>
      <c r="G850" s="138">
        <v>0.99809795375865484</v>
      </c>
      <c r="H850" s="143" t="s">
        <v>277</v>
      </c>
      <c r="I850" s="146" t="s">
        <v>277</v>
      </c>
      <c r="J850" s="137" t="s">
        <v>277</v>
      </c>
      <c r="K850" s="146" t="s">
        <v>277</v>
      </c>
      <c r="L850" s="137" t="s">
        <v>277</v>
      </c>
      <c r="M850" s="146" t="s">
        <v>277</v>
      </c>
      <c r="N850" s="137">
        <v>1</v>
      </c>
      <c r="O850" s="138" t="s">
        <v>277</v>
      </c>
      <c r="P850" s="137">
        <v>0.96238938053099998</v>
      </c>
      <c r="Q850" s="138">
        <v>0.93366974152899995</v>
      </c>
    </row>
    <row r="851" spans="1:17" ht="20.149999999999999" customHeight="1" x14ac:dyDescent="0.35">
      <c r="A851" s="148"/>
      <c r="C851" s="136" t="s">
        <v>1112</v>
      </c>
      <c r="D851" s="143" t="s">
        <v>277</v>
      </c>
      <c r="E851" s="146" t="s">
        <v>277</v>
      </c>
      <c r="F851" s="137" t="s">
        <v>277</v>
      </c>
      <c r="G851" s="138" t="s">
        <v>277</v>
      </c>
      <c r="H851" s="143" t="s">
        <v>277</v>
      </c>
      <c r="I851" s="146" t="s">
        <v>277</v>
      </c>
      <c r="J851" s="137" t="s">
        <v>277</v>
      </c>
      <c r="K851" s="146" t="s">
        <v>277</v>
      </c>
      <c r="L851" s="137" t="s">
        <v>277</v>
      </c>
      <c r="M851" s="146" t="s">
        <v>277</v>
      </c>
      <c r="N851" s="137" t="s">
        <v>277</v>
      </c>
      <c r="O851" s="138" t="s">
        <v>277</v>
      </c>
      <c r="P851" s="137">
        <v>0.90844860454083332</v>
      </c>
      <c r="Q851" s="138">
        <v>0.97130310457833335</v>
      </c>
    </row>
    <row r="852" spans="1:17" ht="20.149999999999999" customHeight="1" x14ac:dyDescent="0.35">
      <c r="A852" s="148"/>
      <c r="C852" s="136" t="s">
        <v>1113</v>
      </c>
      <c r="D852" s="143">
        <v>0.96239812299333205</v>
      </c>
      <c r="E852" s="146">
        <v>0.97700365710035297</v>
      </c>
      <c r="F852" s="137">
        <v>0.98860000000000003</v>
      </c>
      <c r="G852" s="138">
        <v>0.99783945454545453</v>
      </c>
      <c r="H852" s="143" t="s">
        <v>277</v>
      </c>
      <c r="I852" s="146" t="s">
        <v>277</v>
      </c>
      <c r="J852" s="137" t="s">
        <v>277</v>
      </c>
      <c r="K852" s="146" t="s">
        <v>277</v>
      </c>
      <c r="L852" s="137" t="s">
        <v>277</v>
      </c>
      <c r="M852" s="146" t="s">
        <v>277</v>
      </c>
      <c r="N852" s="137">
        <v>0.96978557504873297</v>
      </c>
      <c r="O852" s="138">
        <v>0.96066945606694565</v>
      </c>
      <c r="P852" s="137">
        <v>0.95266985749583322</v>
      </c>
      <c r="Q852" s="138">
        <v>0.92852211343272717</v>
      </c>
    </row>
    <row r="853" spans="1:17" ht="20.149999999999999" customHeight="1" x14ac:dyDescent="0.35">
      <c r="A853" s="148"/>
      <c r="C853" s="136" t="s">
        <v>1114</v>
      </c>
      <c r="D853" s="143" t="s">
        <v>277</v>
      </c>
      <c r="E853" s="146" t="s">
        <v>277</v>
      </c>
      <c r="F853" s="137" t="s">
        <v>277</v>
      </c>
      <c r="G853" s="138" t="s">
        <v>277</v>
      </c>
      <c r="H853" s="143" t="s">
        <v>277</v>
      </c>
      <c r="I853" s="146" t="s">
        <v>277</v>
      </c>
      <c r="J853" s="137" t="s">
        <v>277</v>
      </c>
      <c r="K853" s="146" t="s">
        <v>277</v>
      </c>
      <c r="L853" s="137" t="s">
        <v>277</v>
      </c>
      <c r="M853" s="146" t="s">
        <v>277</v>
      </c>
      <c r="N853" s="137">
        <v>0.6470588235294118</v>
      </c>
      <c r="O853" s="138">
        <v>0.5714285714285714</v>
      </c>
      <c r="P853" s="137" t="s">
        <v>277</v>
      </c>
      <c r="Q853" s="138" t="s">
        <v>277</v>
      </c>
    </row>
    <row r="854" spans="1:17" ht="20.149999999999999" customHeight="1" x14ac:dyDescent="0.35">
      <c r="A854" s="148"/>
      <c r="C854" s="136" t="s">
        <v>1115</v>
      </c>
      <c r="D854" s="143" t="s">
        <v>277</v>
      </c>
      <c r="E854" s="146">
        <v>0.99987058366765902</v>
      </c>
      <c r="F854" s="137">
        <v>0</v>
      </c>
      <c r="G854" s="138">
        <v>1</v>
      </c>
      <c r="H854" s="143" t="s">
        <v>277</v>
      </c>
      <c r="I854" s="146" t="s">
        <v>277</v>
      </c>
      <c r="J854" s="137" t="s">
        <v>277</v>
      </c>
      <c r="K854" s="146" t="s">
        <v>277</v>
      </c>
      <c r="L854" s="137" t="s">
        <v>277</v>
      </c>
      <c r="M854" s="146" t="s">
        <v>277</v>
      </c>
      <c r="N854" s="137">
        <v>1</v>
      </c>
      <c r="O854" s="138">
        <v>0.77049180327868849</v>
      </c>
      <c r="P854" s="137">
        <v>0.96574699820909105</v>
      </c>
      <c r="Q854" s="138">
        <v>0.90959800064916674</v>
      </c>
    </row>
    <row r="855" spans="1:17" ht="20.149999999999999" customHeight="1" x14ac:dyDescent="0.35">
      <c r="A855" s="148"/>
      <c r="C855" s="136" t="s">
        <v>1116</v>
      </c>
      <c r="D855" s="143" t="s">
        <v>277</v>
      </c>
      <c r="E855" s="146" t="s">
        <v>277</v>
      </c>
      <c r="F855" s="137" t="s">
        <v>277</v>
      </c>
      <c r="G855" s="138" t="s">
        <v>277</v>
      </c>
      <c r="H855" s="143" t="s">
        <v>277</v>
      </c>
      <c r="I855" s="146" t="s">
        <v>277</v>
      </c>
      <c r="J855" s="137">
        <v>0.99849600000000005</v>
      </c>
      <c r="K855" s="146">
        <v>0.99849548611111083</v>
      </c>
      <c r="L855" s="137" t="s">
        <v>277</v>
      </c>
      <c r="M855" s="146" t="s">
        <v>277</v>
      </c>
      <c r="N855" s="137" t="s">
        <v>277</v>
      </c>
      <c r="O855" s="138" t="s">
        <v>277</v>
      </c>
      <c r="P855" s="137">
        <v>0.9221343475774999</v>
      </c>
      <c r="Q855" s="138">
        <v>0.91397778187416645</v>
      </c>
    </row>
    <row r="856" spans="1:17" ht="20.149999999999999" customHeight="1" x14ac:dyDescent="0.35">
      <c r="A856" s="148"/>
      <c r="C856" s="136" t="s">
        <v>1117</v>
      </c>
      <c r="D856" s="143" t="s">
        <v>277</v>
      </c>
      <c r="E856" s="146" t="s">
        <v>277</v>
      </c>
      <c r="F856" s="137">
        <v>0.96175249413145536</v>
      </c>
      <c r="G856" s="138">
        <v>0.98921464754566213</v>
      </c>
      <c r="H856" s="143" t="s">
        <v>277</v>
      </c>
      <c r="I856" s="146" t="s">
        <v>277</v>
      </c>
      <c r="J856" s="137">
        <v>0.97761583800186747</v>
      </c>
      <c r="K856" s="146">
        <v>0.96022020042194089</v>
      </c>
      <c r="L856" s="137" t="s">
        <v>277</v>
      </c>
      <c r="M856" s="146" t="s">
        <v>277</v>
      </c>
      <c r="N856" s="137">
        <v>0.92990654205607481</v>
      </c>
      <c r="O856" s="138">
        <v>0.82089552238805974</v>
      </c>
      <c r="P856" s="137">
        <v>0.92182475884199999</v>
      </c>
      <c r="Q856" s="138">
        <v>0.89179855457000001</v>
      </c>
    </row>
    <row r="857" spans="1:17" ht="20.149999999999999" customHeight="1" x14ac:dyDescent="0.35">
      <c r="A857" s="148"/>
      <c r="C857" s="136" t="s">
        <v>1118</v>
      </c>
      <c r="D857" s="143" t="s">
        <v>277</v>
      </c>
      <c r="E857" s="146" t="s">
        <v>277</v>
      </c>
      <c r="F857" s="137">
        <v>0.97150062208297883</v>
      </c>
      <c r="G857" s="138">
        <v>0.96821844422700587</v>
      </c>
      <c r="H857" s="143" t="s">
        <v>277</v>
      </c>
      <c r="I857" s="146" t="s">
        <v>277</v>
      </c>
      <c r="J857" s="137">
        <v>0.95479540745856351</v>
      </c>
      <c r="K857" s="146">
        <v>0.99022283755274265</v>
      </c>
      <c r="L857" s="137" t="s">
        <v>277</v>
      </c>
      <c r="M857" s="146" t="s">
        <v>277</v>
      </c>
      <c r="N857" s="137">
        <v>0.8</v>
      </c>
      <c r="O857" s="138">
        <v>0.81818181818181823</v>
      </c>
      <c r="P857" s="137">
        <v>0.94793692448300004</v>
      </c>
      <c r="Q857" s="138">
        <v>0.96797940565399998</v>
      </c>
    </row>
    <row r="858" spans="1:17" ht="20.149999999999999" customHeight="1" x14ac:dyDescent="0.35">
      <c r="A858" s="148"/>
      <c r="C858" s="136" t="s">
        <v>1119</v>
      </c>
      <c r="D858" s="143">
        <v>0.998003659956746</v>
      </c>
      <c r="E858" s="146">
        <v>0.99974404914256498</v>
      </c>
      <c r="F858" s="137">
        <v>0.99529999999999996</v>
      </c>
      <c r="G858" s="138">
        <v>0.9159683636363638</v>
      </c>
      <c r="H858" s="143" t="s">
        <v>277</v>
      </c>
      <c r="I858" s="146" t="s">
        <v>277</v>
      </c>
      <c r="J858" s="137">
        <v>0.99962838510553564</v>
      </c>
      <c r="K858" s="146">
        <v>0.99454748232092005</v>
      </c>
      <c r="L858" s="137" t="s">
        <v>277</v>
      </c>
      <c r="M858" s="146" t="s">
        <v>277</v>
      </c>
      <c r="N858" s="137">
        <v>0.98230088495575218</v>
      </c>
      <c r="O858" s="138">
        <v>0.97777777777777775</v>
      </c>
      <c r="P858" s="137">
        <v>0.97746989864666656</v>
      </c>
      <c r="Q858" s="138">
        <v>0.97365260873444437</v>
      </c>
    </row>
    <row r="859" spans="1:17" ht="20.149999999999999" customHeight="1" x14ac:dyDescent="0.35">
      <c r="A859" s="148"/>
      <c r="C859" s="136" t="s">
        <v>1120</v>
      </c>
      <c r="D859" s="143">
        <v>0.99065476908235905</v>
      </c>
      <c r="E859" s="146">
        <v>0.98984083982390803</v>
      </c>
      <c r="F859" s="137">
        <v>0.99970000000000003</v>
      </c>
      <c r="G859" s="138">
        <v>0.92973972727272713</v>
      </c>
      <c r="H859" s="143" t="s">
        <v>277</v>
      </c>
      <c r="I859" s="146" t="s">
        <v>277</v>
      </c>
      <c r="J859" s="137" t="s">
        <v>277</v>
      </c>
      <c r="K859" s="146">
        <v>0.9916666666666667</v>
      </c>
      <c r="L859" s="137" t="s">
        <v>277</v>
      </c>
      <c r="M859" s="146" t="s">
        <v>277</v>
      </c>
      <c r="N859" s="137">
        <v>0.91603053435114501</v>
      </c>
      <c r="O859" s="138">
        <v>0.99173553719008267</v>
      </c>
      <c r="P859" s="137">
        <v>0.95308226260818185</v>
      </c>
      <c r="Q859" s="138">
        <v>0.9687777085666669</v>
      </c>
    </row>
    <row r="860" spans="1:17" ht="20.149999999999999" customHeight="1" x14ac:dyDescent="0.35">
      <c r="A860" s="148"/>
      <c r="C860" s="136" t="s">
        <v>1121</v>
      </c>
      <c r="D860" s="143" t="s">
        <v>277</v>
      </c>
      <c r="E860" s="146" t="s">
        <v>277</v>
      </c>
      <c r="F860" s="137">
        <v>0.98426440303588925</v>
      </c>
      <c r="G860" s="138">
        <v>0.98839990660024901</v>
      </c>
      <c r="H860" s="143">
        <v>0.98653824200913243</v>
      </c>
      <c r="I860" s="146">
        <v>0.98980308219178081</v>
      </c>
      <c r="J860" s="137">
        <v>0.99506373668188741</v>
      </c>
      <c r="K860" s="146">
        <v>0.94130713783403652</v>
      </c>
      <c r="L860" s="137" t="s">
        <v>277</v>
      </c>
      <c r="M860" s="146" t="s">
        <v>277</v>
      </c>
      <c r="N860" s="137">
        <v>0.95959595959595956</v>
      </c>
      <c r="O860" s="138">
        <v>0.875</v>
      </c>
      <c r="P860" s="137">
        <v>0.91591401734100009</v>
      </c>
      <c r="Q860" s="138">
        <v>0.901509967611</v>
      </c>
    </row>
    <row r="861" spans="1:17" ht="20.149999999999999" customHeight="1" x14ac:dyDescent="0.35">
      <c r="A861" s="148"/>
      <c r="C861" s="136" t="s">
        <v>1122</v>
      </c>
      <c r="D861" s="143" t="s">
        <v>277</v>
      </c>
      <c r="E861" s="146" t="s">
        <v>277</v>
      </c>
      <c r="F861" s="137">
        <v>0</v>
      </c>
      <c r="G861" s="138">
        <v>1</v>
      </c>
      <c r="H861" s="143" t="s">
        <v>277</v>
      </c>
      <c r="I861" s="146" t="s">
        <v>277</v>
      </c>
      <c r="J861" s="137">
        <v>0.80584354511426348</v>
      </c>
      <c r="K861" s="146">
        <v>0.93870277029265536</v>
      </c>
      <c r="L861" s="137" t="s">
        <v>277</v>
      </c>
      <c r="M861" s="146" t="s">
        <v>277</v>
      </c>
      <c r="N861" s="137" t="s">
        <v>277</v>
      </c>
      <c r="O861" s="138" t="s">
        <v>277</v>
      </c>
      <c r="P861" s="137">
        <v>0.73727672588416671</v>
      </c>
      <c r="Q861" s="138">
        <v>0.88182947050600002</v>
      </c>
    </row>
    <row r="862" spans="1:17" ht="20.149999999999999" customHeight="1" x14ac:dyDescent="0.35">
      <c r="A862" s="148"/>
      <c r="C862" s="136" t="s">
        <v>1123</v>
      </c>
      <c r="D862" s="143">
        <v>0.945092396243563</v>
      </c>
      <c r="E862" s="146">
        <v>0.95641306045930297</v>
      </c>
      <c r="F862" s="137">
        <v>0.99879999999999991</v>
      </c>
      <c r="G862" s="138">
        <v>0.99963518181818178</v>
      </c>
      <c r="H862" s="143" t="s">
        <v>277</v>
      </c>
      <c r="I862" s="146" t="s">
        <v>277</v>
      </c>
      <c r="J862" s="137">
        <v>0.94182858604460795</v>
      </c>
      <c r="K862" s="146">
        <v>0.9931162876475379</v>
      </c>
      <c r="L862" s="137" t="s">
        <v>277</v>
      </c>
      <c r="M862" s="146" t="s">
        <v>277</v>
      </c>
      <c r="N862" s="137">
        <v>0.94565217391304346</v>
      </c>
      <c r="O862" s="138">
        <v>0.97021276595744677</v>
      </c>
      <c r="P862" s="137">
        <v>0.94930160889416682</v>
      </c>
      <c r="Q862" s="138">
        <v>0.94073598912833345</v>
      </c>
    </row>
    <row r="863" spans="1:17" ht="20.149999999999999" customHeight="1" x14ac:dyDescent="0.35">
      <c r="A863" s="148"/>
      <c r="C863" s="136" t="s">
        <v>1124</v>
      </c>
      <c r="D863" s="143">
        <v>0.98336457357075902</v>
      </c>
      <c r="E863" s="146">
        <v>0.98388139893537596</v>
      </c>
      <c r="F863" s="137">
        <v>0.99890000000000001</v>
      </c>
      <c r="G863" s="138">
        <v>0.96997128571428581</v>
      </c>
      <c r="H863" s="143" t="s">
        <v>277</v>
      </c>
      <c r="I863" s="146" t="s">
        <v>277</v>
      </c>
      <c r="J863" s="137">
        <v>0.96404633699633668</v>
      </c>
      <c r="K863" s="146">
        <v>0.99732279583842065</v>
      </c>
      <c r="L863" s="137" t="s">
        <v>277</v>
      </c>
      <c r="M863" s="146" t="s">
        <v>277</v>
      </c>
      <c r="N863" s="137">
        <v>0.95270270270270274</v>
      </c>
      <c r="O863" s="138">
        <v>0.96601941747572817</v>
      </c>
      <c r="P863" s="137">
        <v>0.97047283702583331</v>
      </c>
      <c r="Q863" s="138">
        <v>0.94972054550083318</v>
      </c>
    </row>
    <row r="864" spans="1:17" ht="20.149999999999999" customHeight="1" x14ac:dyDescent="0.35">
      <c r="A864" s="148"/>
      <c r="C864" s="136" t="s">
        <v>1125</v>
      </c>
      <c r="D864" s="143">
        <v>0.99937648792653899</v>
      </c>
      <c r="E864" s="146">
        <v>0.99952369611812297</v>
      </c>
      <c r="F864" s="137">
        <v>0.99629999999999996</v>
      </c>
      <c r="G864" s="138">
        <v>0.99622281818181824</v>
      </c>
      <c r="H864" s="143" t="s">
        <v>277</v>
      </c>
      <c r="I864" s="146" t="s">
        <v>277</v>
      </c>
      <c r="J864" s="137">
        <v>0.99669079093769175</v>
      </c>
      <c r="K864" s="146">
        <v>0.97128059517520726</v>
      </c>
      <c r="L864" s="137" t="s">
        <v>277</v>
      </c>
      <c r="M864" s="146" t="s">
        <v>277</v>
      </c>
      <c r="N864" s="137">
        <v>0.92</v>
      </c>
      <c r="O864" s="138">
        <v>0.97101449275362317</v>
      </c>
      <c r="P864" s="137">
        <v>0.97280907668666672</v>
      </c>
      <c r="Q864" s="138">
        <v>0.97501764639363642</v>
      </c>
    </row>
    <row r="865" spans="1:17" ht="20.149999999999999" customHeight="1" x14ac:dyDescent="0.35">
      <c r="A865" s="148"/>
      <c r="C865" s="136" t="s">
        <v>1126</v>
      </c>
      <c r="D865" s="143" t="s">
        <v>277</v>
      </c>
      <c r="E865" s="146" t="s">
        <v>277</v>
      </c>
      <c r="F865" s="137">
        <v>0.99723292427701671</v>
      </c>
      <c r="G865" s="138">
        <v>0.97260773401826484</v>
      </c>
      <c r="H865" s="143" t="s">
        <v>277</v>
      </c>
      <c r="I865" s="146" t="s">
        <v>277</v>
      </c>
      <c r="J865" s="137">
        <v>0.9848039215686275</v>
      </c>
      <c r="K865" s="146">
        <v>0.99906513713080169</v>
      </c>
      <c r="L865" s="137" t="s">
        <v>277</v>
      </c>
      <c r="M865" s="146" t="s">
        <v>277</v>
      </c>
      <c r="N865" s="137">
        <v>0.95833333333333337</v>
      </c>
      <c r="O865" s="138" t="s">
        <v>277</v>
      </c>
      <c r="P865" s="137">
        <v>0.96532956598300002</v>
      </c>
      <c r="Q865" s="138">
        <v>0.91313568781499999</v>
      </c>
    </row>
    <row r="866" spans="1:17" ht="20.149999999999999" customHeight="1" x14ac:dyDescent="0.35">
      <c r="A866" s="148"/>
      <c r="C866" s="136" t="s">
        <v>1127</v>
      </c>
      <c r="D866" s="143" t="s">
        <v>277</v>
      </c>
      <c r="E866" s="146" t="s">
        <v>277</v>
      </c>
      <c r="F866" s="137">
        <v>0.97397119827767276</v>
      </c>
      <c r="G866" s="138">
        <v>0.94622781623323415</v>
      </c>
      <c r="H866" s="143" t="s">
        <v>277</v>
      </c>
      <c r="I866" s="146" t="s">
        <v>277</v>
      </c>
      <c r="J866" s="137" t="s">
        <v>277</v>
      </c>
      <c r="K866" s="146">
        <v>0.98791666666666667</v>
      </c>
      <c r="L866" s="137" t="s">
        <v>277</v>
      </c>
      <c r="M866" s="146" t="s">
        <v>277</v>
      </c>
      <c r="N866" s="137">
        <v>0.5</v>
      </c>
      <c r="O866" s="138" t="s">
        <v>277</v>
      </c>
      <c r="P866" s="137">
        <v>0.94098821703900004</v>
      </c>
      <c r="Q866" s="138">
        <v>0.94274038946600003</v>
      </c>
    </row>
    <row r="867" spans="1:17" ht="20.149999999999999" customHeight="1" x14ac:dyDescent="0.35">
      <c r="A867" s="148"/>
      <c r="C867" s="136" t="s">
        <v>1128</v>
      </c>
      <c r="D867" s="143" t="s">
        <v>277</v>
      </c>
      <c r="E867" s="146" t="s">
        <v>277</v>
      </c>
      <c r="F867" s="137" t="s">
        <v>277</v>
      </c>
      <c r="G867" s="138" t="s">
        <v>277</v>
      </c>
      <c r="H867" s="143" t="s">
        <v>277</v>
      </c>
      <c r="I867" s="146" t="s">
        <v>277</v>
      </c>
      <c r="J867" s="137" t="s">
        <v>277</v>
      </c>
      <c r="K867" s="146" t="s">
        <v>277</v>
      </c>
      <c r="L867" s="137" t="s">
        <v>277</v>
      </c>
      <c r="M867" s="146" t="s">
        <v>277</v>
      </c>
      <c r="N867" s="137" t="s">
        <v>277</v>
      </c>
      <c r="O867" s="138">
        <v>1</v>
      </c>
      <c r="P867" s="137">
        <v>0.90133689839999998</v>
      </c>
      <c r="Q867" s="138">
        <v>0.9241648511299998</v>
      </c>
    </row>
    <row r="868" spans="1:17" ht="20.149999999999999" customHeight="1" x14ac:dyDescent="0.35">
      <c r="A868" s="148"/>
      <c r="C868" s="136" t="s">
        <v>1129</v>
      </c>
      <c r="D868" s="143">
        <v>0.99697885196374603</v>
      </c>
      <c r="E868" s="146">
        <v>0.99802969208211101</v>
      </c>
      <c r="F868" s="137" t="s">
        <v>277</v>
      </c>
      <c r="G868" s="138" t="s">
        <v>277</v>
      </c>
      <c r="H868" s="143" t="s">
        <v>277</v>
      </c>
      <c r="I868" s="146" t="s">
        <v>277</v>
      </c>
      <c r="J868" s="137" t="s">
        <v>277</v>
      </c>
      <c r="K868" s="146" t="s">
        <v>277</v>
      </c>
      <c r="L868" s="137" t="s">
        <v>277</v>
      </c>
      <c r="M868" s="146" t="s">
        <v>277</v>
      </c>
      <c r="N868" s="137" t="s">
        <v>277</v>
      </c>
      <c r="O868" s="138" t="s">
        <v>277</v>
      </c>
      <c r="P868" s="137">
        <v>0.98541666666666672</v>
      </c>
      <c r="Q868" s="138">
        <v>0.99340277777833352</v>
      </c>
    </row>
    <row r="869" spans="1:17" ht="20.149999999999999" customHeight="1" x14ac:dyDescent="0.35">
      <c r="A869" s="148"/>
      <c r="C869" s="136" t="s">
        <v>1130</v>
      </c>
      <c r="D869" s="143">
        <v>0.991685664476331</v>
      </c>
      <c r="E869" s="146">
        <v>0.96799999999999997</v>
      </c>
      <c r="F869" s="137">
        <v>0.99900000000000011</v>
      </c>
      <c r="G869" s="138">
        <v>0.98796036363636364</v>
      </c>
      <c r="H869" s="143" t="s">
        <v>277</v>
      </c>
      <c r="I869" s="146" t="s">
        <v>277</v>
      </c>
      <c r="J869" s="137">
        <v>0.99185379713687138</v>
      </c>
      <c r="K869" s="146">
        <v>0.98588005980208837</v>
      </c>
      <c r="L869" s="137" t="s">
        <v>277</v>
      </c>
      <c r="M869" s="146" t="s">
        <v>277</v>
      </c>
      <c r="N869" s="137">
        <v>0.96284829721362231</v>
      </c>
      <c r="O869" s="138">
        <v>0.98957247132429615</v>
      </c>
      <c r="P869" s="137">
        <v>0.9568133167866667</v>
      </c>
      <c r="Q869" s="138">
        <v>0.95152138636500017</v>
      </c>
    </row>
    <row r="870" spans="1:17" ht="20.149999999999999" customHeight="1" x14ac:dyDescent="0.35">
      <c r="A870" s="148"/>
      <c r="C870" s="136" t="s">
        <v>1131</v>
      </c>
      <c r="D870" s="143" t="s">
        <v>277</v>
      </c>
      <c r="E870" s="146" t="s">
        <v>277</v>
      </c>
      <c r="F870" s="137">
        <v>0.99122602192793574</v>
      </c>
      <c r="G870" s="138">
        <v>0.98484287963975214</v>
      </c>
      <c r="H870" s="143" t="s">
        <v>277</v>
      </c>
      <c r="I870" s="146" t="s">
        <v>277</v>
      </c>
      <c r="J870" s="137">
        <v>0.97123544730392153</v>
      </c>
      <c r="K870" s="146">
        <v>0.8089280233271946</v>
      </c>
      <c r="L870" s="137" t="s">
        <v>277</v>
      </c>
      <c r="M870" s="146" t="s">
        <v>277</v>
      </c>
      <c r="N870" s="137">
        <v>0.94117647058823528</v>
      </c>
      <c r="O870" s="138">
        <v>0.88888888888888884</v>
      </c>
      <c r="P870" s="137">
        <v>0.92133135187400006</v>
      </c>
      <c r="Q870" s="138">
        <v>0.88827144505400002</v>
      </c>
    </row>
    <row r="871" spans="1:17" ht="20.149999999999999" customHeight="1" x14ac:dyDescent="0.35">
      <c r="A871" s="148"/>
      <c r="C871" s="136" t="s">
        <v>1132</v>
      </c>
      <c r="D871" s="143" t="s">
        <v>277</v>
      </c>
      <c r="E871" s="146" t="s">
        <v>277</v>
      </c>
      <c r="F871" s="137">
        <v>0.9614291008536523</v>
      </c>
      <c r="G871" s="138">
        <v>0.99387707749422238</v>
      </c>
      <c r="H871" s="143">
        <v>0.99478108062330628</v>
      </c>
      <c r="I871" s="146">
        <v>0.97964532328939113</v>
      </c>
      <c r="J871" s="137">
        <v>0.97574859836901118</v>
      </c>
      <c r="K871" s="146">
        <v>0.88468369234116628</v>
      </c>
      <c r="L871" s="137" t="s">
        <v>277</v>
      </c>
      <c r="M871" s="146" t="s">
        <v>277</v>
      </c>
      <c r="N871" s="137">
        <v>0.96078431372549022</v>
      </c>
      <c r="O871" s="138">
        <v>0.83333333333333337</v>
      </c>
      <c r="P871" s="137">
        <v>0.82021188201100004</v>
      </c>
      <c r="Q871" s="138">
        <v>0.84997886282000001</v>
      </c>
    </row>
    <row r="872" spans="1:17" ht="20.149999999999999" customHeight="1" x14ac:dyDescent="0.35">
      <c r="A872" s="148"/>
      <c r="C872" s="136" t="s">
        <v>1133</v>
      </c>
      <c r="D872" s="143">
        <v>0.99969409605383897</v>
      </c>
      <c r="E872" s="146">
        <v>0.99975253650086604</v>
      </c>
      <c r="F872" s="137">
        <v>0</v>
      </c>
      <c r="G872" s="138">
        <v>0.99823445454545445</v>
      </c>
      <c r="H872" s="143" t="s">
        <v>277</v>
      </c>
      <c r="I872" s="146" t="s">
        <v>277</v>
      </c>
      <c r="J872" s="137" t="s">
        <v>277</v>
      </c>
      <c r="K872" s="146" t="s">
        <v>277</v>
      </c>
      <c r="L872" s="137" t="s">
        <v>277</v>
      </c>
      <c r="M872" s="146" t="s">
        <v>277</v>
      </c>
      <c r="N872" s="137" t="s">
        <v>277</v>
      </c>
      <c r="O872" s="138" t="s">
        <v>277</v>
      </c>
      <c r="P872" s="137" t="s">
        <v>277</v>
      </c>
      <c r="Q872" s="138">
        <v>0.92500000000000004</v>
      </c>
    </row>
    <row r="873" spans="1:17" ht="20.149999999999999" customHeight="1" x14ac:dyDescent="0.35">
      <c r="A873" s="148"/>
      <c r="C873" s="136" t="s">
        <v>1134</v>
      </c>
      <c r="D873" s="143" t="s">
        <v>277</v>
      </c>
      <c r="E873" s="146" t="s">
        <v>277</v>
      </c>
      <c r="F873" s="137" t="s">
        <v>277</v>
      </c>
      <c r="G873" s="138" t="s">
        <v>277</v>
      </c>
      <c r="H873" s="143" t="s">
        <v>277</v>
      </c>
      <c r="I873" s="146" t="s">
        <v>277</v>
      </c>
      <c r="J873" s="137" t="s">
        <v>277</v>
      </c>
      <c r="K873" s="146" t="s">
        <v>277</v>
      </c>
      <c r="L873" s="137" t="s">
        <v>277</v>
      </c>
      <c r="M873" s="146" t="s">
        <v>277</v>
      </c>
      <c r="N873" s="137" t="s">
        <v>277</v>
      </c>
      <c r="O873" s="138">
        <v>0.83333333333333337</v>
      </c>
      <c r="P873" s="137">
        <v>0.82904896422249985</v>
      </c>
      <c r="Q873" s="138">
        <v>0.79934871312416678</v>
      </c>
    </row>
    <row r="874" spans="1:17" ht="20.149999999999999" customHeight="1" x14ac:dyDescent="0.35">
      <c r="A874" s="148"/>
      <c r="C874" s="136" t="s">
        <v>1135</v>
      </c>
      <c r="D874" s="143" t="s">
        <v>277</v>
      </c>
      <c r="E874" s="146" t="s">
        <v>277</v>
      </c>
      <c r="F874" s="137">
        <v>1</v>
      </c>
      <c r="G874" s="138">
        <v>1</v>
      </c>
      <c r="H874" s="143" t="s">
        <v>277</v>
      </c>
      <c r="I874" s="146" t="s">
        <v>277</v>
      </c>
      <c r="J874" s="137">
        <v>0.96383251367699196</v>
      </c>
      <c r="K874" s="146">
        <v>0.93933329880839656</v>
      </c>
      <c r="L874" s="137" t="s">
        <v>277</v>
      </c>
      <c r="M874" s="146" t="s">
        <v>277</v>
      </c>
      <c r="N874" s="137" t="s">
        <v>277</v>
      </c>
      <c r="O874" s="138" t="s">
        <v>277</v>
      </c>
      <c r="P874" s="137">
        <v>0.91678575983416677</v>
      </c>
      <c r="Q874" s="138">
        <v>0.91336565680333326</v>
      </c>
    </row>
    <row r="875" spans="1:17" ht="20.149999999999999" customHeight="1" x14ac:dyDescent="0.35">
      <c r="A875" s="148"/>
      <c r="C875" s="136" t="s">
        <v>1136</v>
      </c>
      <c r="D875" s="143" t="s">
        <v>277</v>
      </c>
      <c r="E875" s="146" t="s">
        <v>277</v>
      </c>
      <c r="F875" s="137" t="s">
        <v>277</v>
      </c>
      <c r="G875" s="138" t="s">
        <v>277</v>
      </c>
      <c r="H875" s="143" t="s">
        <v>277</v>
      </c>
      <c r="I875" s="146" t="s">
        <v>277</v>
      </c>
      <c r="J875" s="137" t="s">
        <v>277</v>
      </c>
      <c r="K875" s="146" t="s">
        <v>277</v>
      </c>
      <c r="L875" s="137" t="s">
        <v>277</v>
      </c>
      <c r="M875" s="146" t="s">
        <v>277</v>
      </c>
      <c r="N875" s="137" t="s">
        <v>277</v>
      </c>
      <c r="O875" s="138" t="s">
        <v>277</v>
      </c>
      <c r="P875" s="137">
        <v>0.984375</v>
      </c>
      <c r="Q875" s="138">
        <v>0.98692810457555558</v>
      </c>
    </row>
    <row r="876" spans="1:17" ht="20.149999999999999" customHeight="1" x14ac:dyDescent="0.35">
      <c r="A876" s="148"/>
      <c r="C876" s="136" t="s">
        <v>1137</v>
      </c>
      <c r="D876" s="143" t="s">
        <v>277</v>
      </c>
      <c r="E876" s="146" t="s">
        <v>277</v>
      </c>
      <c r="F876" s="137">
        <v>0.99055798252581417</v>
      </c>
      <c r="G876" s="138">
        <v>0.96659317922374433</v>
      </c>
      <c r="H876" s="143" t="s">
        <v>277</v>
      </c>
      <c r="I876" s="146" t="s">
        <v>277</v>
      </c>
      <c r="J876" s="137" t="s">
        <v>277</v>
      </c>
      <c r="K876" s="146" t="s">
        <v>277</v>
      </c>
      <c r="L876" s="137" t="s">
        <v>277</v>
      </c>
      <c r="M876" s="146" t="s">
        <v>277</v>
      </c>
      <c r="N876" s="137" t="s">
        <v>277</v>
      </c>
      <c r="O876" s="138" t="s">
        <v>277</v>
      </c>
      <c r="P876" s="137">
        <v>0.95374406975300008</v>
      </c>
      <c r="Q876" s="138">
        <v>0.97198828268000004</v>
      </c>
    </row>
    <row r="877" spans="1:17" ht="20.149999999999999" customHeight="1" x14ac:dyDescent="0.35">
      <c r="A877" s="148"/>
      <c r="C877" s="136" t="s">
        <v>1138</v>
      </c>
      <c r="D877" s="143" t="s">
        <v>277</v>
      </c>
      <c r="E877" s="146" t="s">
        <v>277</v>
      </c>
      <c r="F877" s="137">
        <v>0.91092689376000724</v>
      </c>
      <c r="G877" s="138">
        <v>0.98856720890410954</v>
      </c>
      <c r="H877" s="143">
        <v>0.93466972305389218</v>
      </c>
      <c r="I877" s="146">
        <v>0.93564737136465326</v>
      </c>
      <c r="J877" s="137">
        <v>0.95672824007651847</v>
      </c>
      <c r="K877" s="146">
        <v>0.90800814297800336</v>
      </c>
      <c r="L877" s="137" t="s">
        <v>277</v>
      </c>
      <c r="M877" s="146" t="s">
        <v>277</v>
      </c>
      <c r="N877" s="137">
        <v>0.92982456140350878</v>
      </c>
      <c r="O877" s="138">
        <v>0.91666666666666663</v>
      </c>
      <c r="P877" s="137">
        <v>0.94546022119200002</v>
      </c>
      <c r="Q877" s="138">
        <v>0.93706592078100004</v>
      </c>
    </row>
    <row r="878" spans="1:17" ht="20.149999999999999" customHeight="1" x14ac:dyDescent="0.35">
      <c r="A878" s="148"/>
      <c r="C878" s="136" t="s">
        <v>1139</v>
      </c>
      <c r="D878" s="143" t="s">
        <v>277</v>
      </c>
      <c r="E878" s="146" t="s">
        <v>277</v>
      </c>
      <c r="F878" s="137">
        <v>0.97990598691133912</v>
      </c>
      <c r="G878" s="138">
        <v>0.98321587988050574</v>
      </c>
      <c r="H878" s="143" t="s">
        <v>277</v>
      </c>
      <c r="I878" s="146" t="s">
        <v>277</v>
      </c>
      <c r="J878" s="137">
        <v>0.98551354358502152</v>
      </c>
      <c r="K878" s="146">
        <v>0.97182928973277072</v>
      </c>
      <c r="L878" s="137" t="s">
        <v>277</v>
      </c>
      <c r="M878" s="146" t="s">
        <v>277</v>
      </c>
      <c r="N878" s="137" t="s">
        <v>277</v>
      </c>
      <c r="O878" s="138" t="s">
        <v>277</v>
      </c>
      <c r="P878" s="137">
        <v>0.95770016441600003</v>
      </c>
      <c r="Q878" s="138">
        <v>0.96750037819599999</v>
      </c>
    </row>
    <row r="879" spans="1:17" ht="20.149999999999999" customHeight="1" x14ac:dyDescent="0.35">
      <c r="A879" s="148"/>
      <c r="C879" s="136" t="s">
        <v>1140</v>
      </c>
      <c r="D879" s="143" t="s">
        <v>277</v>
      </c>
      <c r="E879" s="146" t="s">
        <v>277</v>
      </c>
      <c r="F879" s="137" t="s">
        <v>277</v>
      </c>
      <c r="G879" s="138" t="s">
        <v>277</v>
      </c>
      <c r="H879" s="143" t="s">
        <v>277</v>
      </c>
      <c r="I879" s="146" t="s">
        <v>277</v>
      </c>
      <c r="J879" s="137" t="s">
        <v>277</v>
      </c>
      <c r="K879" s="146" t="s">
        <v>277</v>
      </c>
      <c r="L879" s="137" t="s">
        <v>277</v>
      </c>
      <c r="M879" s="146" t="s">
        <v>277</v>
      </c>
      <c r="N879" s="137" t="s">
        <v>277</v>
      </c>
      <c r="O879" s="138" t="s">
        <v>277</v>
      </c>
      <c r="P879" s="137">
        <v>0.95967741935749995</v>
      </c>
      <c r="Q879" s="138">
        <v>0.93724798387250008</v>
      </c>
    </row>
    <row r="880" spans="1:17" ht="20.149999999999999" customHeight="1" x14ac:dyDescent="0.35">
      <c r="A880" s="148"/>
      <c r="C880" s="136" t="s">
        <v>1141</v>
      </c>
      <c r="D880" s="143" t="s">
        <v>277</v>
      </c>
      <c r="E880" s="146" t="s">
        <v>277</v>
      </c>
      <c r="F880" s="137">
        <v>0.94581552972418581</v>
      </c>
      <c r="G880" s="138">
        <v>0.98762251835168502</v>
      </c>
      <c r="H880" s="143">
        <v>0.98888270547945201</v>
      </c>
      <c r="I880" s="146">
        <v>0.98838042237442925</v>
      </c>
      <c r="J880" s="137">
        <v>1</v>
      </c>
      <c r="K880" s="146">
        <v>0.97927610759493666</v>
      </c>
      <c r="L880" s="137" t="s">
        <v>277</v>
      </c>
      <c r="M880" s="146" t="s">
        <v>277</v>
      </c>
      <c r="N880" s="137">
        <v>0.92957746478873238</v>
      </c>
      <c r="O880" s="138">
        <v>0.84285714285714286</v>
      </c>
      <c r="P880" s="137">
        <v>0.95508327008099991</v>
      </c>
      <c r="Q880" s="138">
        <v>0.96234112662799998</v>
      </c>
    </row>
    <row r="881" spans="1:17" ht="20.149999999999999" customHeight="1" x14ac:dyDescent="0.35">
      <c r="A881" s="148"/>
      <c r="C881" s="136" t="s">
        <v>1142</v>
      </c>
      <c r="D881" s="143" t="s">
        <v>277</v>
      </c>
      <c r="E881" s="146" t="s">
        <v>277</v>
      </c>
      <c r="F881" s="137">
        <v>0.99790000000000001</v>
      </c>
      <c r="G881" s="138">
        <v>0.99711363636363648</v>
      </c>
      <c r="H881" s="143" t="s">
        <v>277</v>
      </c>
      <c r="I881" s="146" t="s">
        <v>277</v>
      </c>
      <c r="J881" s="137">
        <v>0.99495820802724222</v>
      </c>
      <c r="K881" s="146">
        <v>0.98762212787735526</v>
      </c>
      <c r="L881" s="137" t="s">
        <v>277</v>
      </c>
      <c r="M881" s="146" t="s">
        <v>277</v>
      </c>
      <c r="N881" s="137" t="s">
        <v>277</v>
      </c>
      <c r="O881" s="138">
        <v>0.98333333333333328</v>
      </c>
      <c r="P881" s="137">
        <v>0.90300511629666669</v>
      </c>
      <c r="Q881" s="138">
        <v>0.92429571695400004</v>
      </c>
    </row>
    <row r="882" spans="1:17" ht="20.149999999999999" customHeight="1" x14ac:dyDescent="0.35">
      <c r="A882" s="148"/>
      <c r="C882" s="136" t="s">
        <v>1143</v>
      </c>
      <c r="D882" s="143" t="s">
        <v>277</v>
      </c>
      <c r="E882" s="146" t="s">
        <v>277</v>
      </c>
      <c r="F882" s="137">
        <v>0.97691277195809834</v>
      </c>
      <c r="G882" s="138">
        <v>0.98848710717163579</v>
      </c>
      <c r="H882" s="143" t="s">
        <v>277</v>
      </c>
      <c r="I882" s="146" t="s">
        <v>277</v>
      </c>
      <c r="J882" s="137">
        <v>0.99550371004566207</v>
      </c>
      <c r="K882" s="146">
        <v>0.99632911392405066</v>
      </c>
      <c r="L882" s="137" t="s">
        <v>277</v>
      </c>
      <c r="M882" s="146" t="s">
        <v>277</v>
      </c>
      <c r="N882" s="137">
        <v>1</v>
      </c>
      <c r="O882" s="138">
        <v>0.63636363636363635</v>
      </c>
      <c r="P882" s="137">
        <v>0.94626189604700006</v>
      </c>
      <c r="Q882" s="138">
        <v>0.91770937786100004</v>
      </c>
    </row>
    <row r="883" spans="1:17" ht="20.149999999999999" customHeight="1" x14ac:dyDescent="0.35">
      <c r="A883" s="148"/>
      <c r="C883" s="136" t="s">
        <v>1144</v>
      </c>
      <c r="D883" s="143">
        <v>0.88599658743700604</v>
      </c>
      <c r="E883" s="146">
        <v>0.98154828544180495</v>
      </c>
      <c r="F883" s="137">
        <v>0.99980000000000002</v>
      </c>
      <c r="G883" s="138">
        <v>0.99742172727272727</v>
      </c>
      <c r="H883" s="143" t="s">
        <v>277</v>
      </c>
      <c r="I883" s="146" t="s">
        <v>277</v>
      </c>
      <c r="J883" s="137" t="s">
        <v>277</v>
      </c>
      <c r="K883" s="146" t="s">
        <v>277</v>
      </c>
      <c r="L883" s="137" t="s">
        <v>277</v>
      </c>
      <c r="M883" s="146" t="s">
        <v>277</v>
      </c>
      <c r="N883" s="137">
        <v>0.99220779220779221</v>
      </c>
      <c r="O883" s="138">
        <v>0.99404761904761907</v>
      </c>
      <c r="P883" s="137">
        <v>0.96207448025916664</v>
      </c>
      <c r="Q883" s="138">
        <v>0.97061668765416653</v>
      </c>
    </row>
    <row r="884" spans="1:17" ht="20.149999999999999" customHeight="1" x14ac:dyDescent="0.35">
      <c r="A884" s="148"/>
      <c r="C884" s="136" t="s">
        <v>1145</v>
      </c>
      <c r="D884" s="143" t="s">
        <v>277</v>
      </c>
      <c r="E884" s="146" t="s">
        <v>277</v>
      </c>
      <c r="F884" s="137">
        <v>0.97681700348168332</v>
      </c>
      <c r="G884" s="138">
        <v>0.97151493531202437</v>
      </c>
      <c r="H884" s="143" t="s">
        <v>277</v>
      </c>
      <c r="I884" s="146" t="s">
        <v>277</v>
      </c>
      <c r="J884" s="137">
        <v>0.99770119863013695</v>
      </c>
      <c r="K884" s="146">
        <v>0.99967695147679325</v>
      </c>
      <c r="L884" s="137" t="s">
        <v>277</v>
      </c>
      <c r="M884" s="146" t="s">
        <v>277</v>
      </c>
      <c r="N884" s="137">
        <v>1</v>
      </c>
      <c r="O884" s="138" t="s">
        <v>277</v>
      </c>
      <c r="P884" s="137">
        <v>0.95654300856099994</v>
      </c>
      <c r="Q884" s="138">
        <v>0.97024128003300003</v>
      </c>
    </row>
    <row r="885" spans="1:17" ht="20.149999999999999" customHeight="1" x14ac:dyDescent="0.35">
      <c r="A885" s="148"/>
      <c r="C885" s="136" t="s">
        <v>1146</v>
      </c>
      <c r="D885" s="143" t="s">
        <v>277</v>
      </c>
      <c r="E885" s="146" t="s">
        <v>277</v>
      </c>
      <c r="F885" s="137">
        <v>0.9757047184170472</v>
      </c>
      <c r="G885" s="138">
        <v>0.9934627092846271</v>
      </c>
      <c r="H885" s="143" t="s">
        <v>277</v>
      </c>
      <c r="I885" s="146" t="s">
        <v>277</v>
      </c>
      <c r="J885" s="137">
        <v>0.99205051369863018</v>
      </c>
      <c r="K885" s="146">
        <v>0.98139767932489452</v>
      </c>
      <c r="L885" s="137" t="s">
        <v>277</v>
      </c>
      <c r="M885" s="146" t="s">
        <v>277</v>
      </c>
      <c r="N885" s="137" t="s">
        <v>277</v>
      </c>
      <c r="O885" s="138" t="s">
        <v>277</v>
      </c>
      <c r="P885" s="137">
        <v>0.97037054386999999</v>
      </c>
      <c r="Q885" s="138">
        <v>0.95805982745700002</v>
      </c>
    </row>
    <row r="886" spans="1:17" ht="20.149999999999999" customHeight="1" x14ac:dyDescent="0.35">
      <c r="A886" s="148"/>
      <c r="C886" s="136" t="s">
        <v>1147</v>
      </c>
      <c r="D886" s="143">
        <v>0.99892254648442302</v>
      </c>
      <c r="E886" s="146">
        <v>0.99965248617184599</v>
      </c>
      <c r="F886" s="137">
        <v>0.99819999999999998</v>
      </c>
      <c r="G886" s="138">
        <v>0.99804836363636362</v>
      </c>
      <c r="H886" s="143" t="s">
        <v>277</v>
      </c>
      <c r="I886" s="146" t="s">
        <v>277</v>
      </c>
      <c r="J886" s="137">
        <v>0.9786607958019935</v>
      </c>
      <c r="K886" s="146">
        <v>0.97693036826626745</v>
      </c>
      <c r="L886" s="137" t="s">
        <v>277</v>
      </c>
      <c r="M886" s="146" t="s">
        <v>277</v>
      </c>
      <c r="N886" s="137">
        <v>0.97376093294460642</v>
      </c>
      <c r="O886" s="138">
        <v>0.97575757575757571</v>
      </c>
      <c r="P886" s="137">
        <v>0.94952289479666674</v>
      </c>
      <c r="Q886" s="138">
        <v>0.93160483648916681</v>
      </c>
    </row>
    <row r="887" spans="1:17" ht="20.149999999999999" customHeight="1" x14ac:dyDescent="0.35">
      <c r="A887" s="148"/>
      <c r="C887" s="136" t="s">
        <v>1148</v>
      </c>
      <c r="D887" s="143" t="s">
        <v>277</v>
      </c>
      <c r="E887" s="146" t="s">
        <v>277</v>
      </c>
      <c r="F887" s="137">
        <v>0</v>
      </c>
      <c r="G887" s="138">
        <v>0.99992436363636372</v>
      </c>
      <c r="H887" s="143" t="s">
        <v>277</v>
      </c>
      <c r="I887" s="146" t="s">
        <v>277</v>
      </c>
      <c r="J887" s="137" t="s">
        <v>277</v>
      </c>
      <c r="K887" s="146" t="s">
        <v>277</v>
      </c>
      <c r="L887" s="137" t="s">
        <v>277</v>
      </c>
      <c r="M887" s="146" t="s">
        <v>277</v>
      </c>
      <c r="N887" s="137" t="s">
        <v>277</v>
      </c>
      <c r="O887" s="138" t="s">
        <v>277</v>
      </c>
      <c r="P887" s="137" t="s">
        <v>277</v>
      </c>
      <c r="Q887" s="138" t="s">
        <v>277</v>
      </c>
    </row>
    <row r="888" spans="1:17" ht="20.149999999999999" customHeight="1" x14ac:dyDescent="0.35">
      <c r="A888" s="148"/>
      <c r="C888" s="136" t="s">
        <v>1149</v>
      </c>
      <c r="D888" s="143" t="s">
        <v>277</v>
      </c>
      <c r="E888" s="146" t="s">
        <v>277</v>
      </c>
      <c r="F888" s="137">
        <v>1</v>
      </c>
      <c r="G888" s="138">
        <v>0.97045923632610942</v>
      </c>
      <c r="H888" s="143" t="s">
        <v>277</v>
      </c>
      <c r="I888" s="146" t="s">
        <v>277</v>
      </c>
      <c r="J888" s="137">
        <v>0.98565781963470323</v>
      </c>
      <c r="K888" s="146">
        <v>0.99975738396624469</v>
      </c>
      <c r="L888" s="137" t="s">
        <v>277</v>
      </c>
      <c r="M888" s="146" t="s">
        <v>277</v>
      </c>
      <c r="N888" s="137" t="s">
        <v>277</v>
      </c>
      <c r="O888" s="138" t="s">
        <v>277</v>
      </c>
      <c r="P888" s="137">
        <v>0.97999506050899998</v>
      </c>
      <c r="Q888" s="138">
        <v>0.99067208801700002</v>
      </c>
    </row>
    <row r="889" spans="1:17" ht="20.149999999999999" customHeight="1" x14ac:dyDescent="0.35">
      <c r="A889" s="148"/>
      <c r="C889" s="136" t="s">
        <v>1150</v>
      </c>
      <c r="D889" s="143" t="s">
        <v>277</v>
      </c>
      <c r="E889" s="146" t="s">
        <v>277</v>
      </c>
      <c r="F889" s="137">
        <v>0</v>
      </c>
      <c r="G889" s="138">
        <v>1</v>
      </c>
      <c r="H889" s="143" t="s">
        <v>277</v>
      </c>
      <c r="I889" s="146" t="s">
        <v>277</v>
      </c>
      <c r="J889" s="137">
        <v>1</v>
      </c>
      <c r="K889" s="146">
        <v>0.98172993700311262</v>
      </c>
      <c r="L889" s="137" t="s">
        <v>277</v>
      </c>
      <c r="M889" s="146" t="s">
        <v>277</v>
      </c>
      <c r="N889" s="137">
        <v>0.66666666666666663</v>
      </c>
      <c r="O889" s="138">
        <v>0.79120879120879117</v>
      </c>
      <c r="P889" s="137">
        <v>0.94482700471166647</v>
      </c>
      <c r="Q889" s="138">
        <v>0.95607794618750008</v>
      </c>
    </row>
    <row r="890" spans="1:17" ht="20.149999999999999" customHeight="1" x14ac:dyDescent="0.35">
      <c r="A890" s="148"/>
      <c r="C890" s="136" t="s">
        <v>1151</v>
      </c>
      <c r="D890" s="143" t="s">
        <v>277</v>
      </c>
      <c r="E890" s="146" t="s">
        <v>277</v>
      </c>
      <c r="F890" s="137">
        <v>0</v>
      </c>
      <c r="G890" s="138">
        <v>0.99975381818181819</v>
      </c>
      <c r="H890" s="143" t="s">
        <v>277</v>
      </c>
      <c r="I890" s="146" t="s">
        <v>277</v>
      </c>
      <c r="J890" s="137">
        <v>0.98792972046413496</v>
      </c>
      <c r="K890" s="146">
        <v>0.96974897931929183</v>
      </c>
      <c r="L890" s="137" t="s">
        <v>277</v>
      </c>
      <c r="M890" s="146" t="s">
        <v>277</v>
      </c>
      <c r="N890" s="137" t="s">
        <v>277</v>
      </c>
      <c r="O890" s="138" t="s">
        <v>277</v>
      </c>
      <c r="P890" s="137">
        <v>0.90825711802083331</v>
      </c>
      <c r="Q890" s="138">
        <v>0.94991301381818194</v>
      </c>
    </row>
    <row r="891" spans="1:17" ht="20.149999999999999" customHeight="1" x14ac:dyDescent="0.35">
      <c r="A891" s="148"/>
      <c r="C891" s="136" t="s">
        <v>1152</v>
      </c>
      <c r="D891" s="143" t="s">
        <v>277</v>
      </c>
      <c r="E891" s="146" t="s">
        <v>277</v>
      </c>
      <c r="F891" s="137" t="s">
        <v>277</v>
      </c>
      <c r="G891" s="138" t="s">
        <v>277</v>
      </c>
      <c r="H891" s="143" t="s">
        <v>277</v>
      </c>
      <c r="I891" s="146" t="s">
        <v>277</v>
      </c>
      <c r="J891" s="137" t="s">
        <v>277</v>
      </c>
      <c r="K891" s="146" t="s">
        <v>277</v>
      </c>
      <c r="L891" s="137" t="s">
        <v>277</v>
      </c>
      <c r="M891" s="146" t="s">
        <v>277</v>
      </c>
      <c r="N891" s="137" t="s">
        <v>277</v>
      </c>
      <c r="O891" s="138" t="s">
        <v>277</v>
      </c>
      <c r="P891" s="137">
        <v>0.92261289105999988</v>
      </c>
      <c r="Q891" s="138">
        <v>0.91203823684500018</v>
      </c>
    </row>
    <row r="892" spans="1:17" ht="20.149999999999999" customHeight="1" x14ac:dyDescent="0.35">
      <c r="A892" s="148"/>
      <c r="C892" s="136" t="s">
        <v>1153</v>
      </c>
      <c r="D892" s="143">
        <v>0.96567048105765996</v>
      </c>
      <c r="E892" s="146">
        <v>0.95694716242661404</v>
      </c>
      <c r="F892" s="137">
        <v>0.99809999999999999</v>
      </c>
      <c r="G892" s="138">
        <v>0.96330909090909078</v>
      </c>
      <c r="H892" s="143" t="s">
        <v>277</v>
      </c>
      <c r="I892" s="146" t="s">
        <v>277</v>
      </c>
      <c r="J892" s="137" t="s">
        <v>277</v>
      </c>
      <c r="K892" s="146" t="s">
        <v>277</v>
      </c>
      <c r="L892" s="137" t="s">
        <v>277</v>
      </c>
      <c r="M892" s="146" t="s">
        <v>277</v>
      </c>
      <c r="N892" s="137">
        <v>0.97943192948090108</v>
      </c>
      <c r="O892" s="138">
        <v>0.98741610738255037</v>
      </c>
      <c r="P892" s="137">
        <v>0.97928047285499986</v>
      </c>
      <c r="Q892" s="138">
        <v>0.96969248495833327</v>
      </c>
    </row>
    <row r="893" spans="1:17" ht="20.149999999999999" customHeight="1" x14ac:dyDescent="0.35">
      <c r="A893" s="148"/>
      <c r="C893" s="136" t="s">
        <v>1154</v>
      </c>
      <c r="D893" s="143" t="s">
        <v>277</v>
      </c>
      <c r="E893" s="146" t="s">
        <v>277</v>
      </c>
      <c r="F893" s="137">
        <v>0</v>
      </c>
      <c r="G893" s="138">
        <v>0.99693463636363644</v>
      </c>
      <c r="H893" s="143" t="s">
        <v>277</v>
      </c>
      <c r="I893" s="146" t="s">
        <v>277</v>
      </c>
      <c r="J893" s="137" t="s">
        <v>277</v>
      </c>
      <c r="K893" s="146" t="s">
        <v>277</v>
      </c>
      <c r="L893" s="137" t="s">
        <v>277</v>
      </c>
      <c r="M893" s="146" t="s">
        <v>277</v>
      </c>
      <c r="N893" s="137" t="s">
        <v>277</v>
      </c>
      <c r="O893" s="138" t="s">
        <v>277</v>
      </c>
      <c r="P893" s="137">
        <v>0.92696452099083326</v>
      </c>
      <c r="Q893" s="138">
        <v>0.95930473896545432</v>
      </c>
    </row>
    <row r="894" spans="1:17" ht="20.149999999999999" customHeight="1" x14ac:dyDescent="0.35">
      <c r="A894" s="148"/>
      <c r="C894" s="136" t="s">
        <v>1155</v>
      </c>
      <c r="D894" s="143" t="s">
        <v>277</v>
      </c>
      <c r="E894" s="146" t="s">
        <v>277</v>
      </c>
      <c r="F894" s="137">
        <v>0.97366901354262847</v>
      </c>
      <c r="G894" s="138">
        <v>0.99740276418786689</v>
      </c>
      <c r="H894" s="143" t="s">
        <v>277</v>
      </c>
      <c r="I894" s="146" t="s">
        <v>277</v>
      </c>
      <c r="J894" s="137" t="s">
        <v>277</v>
      </c>
      <c r="K894" s="146" t="s">
        <v>277</v>
      </c>
      <c r="L894" s="137" t="s">
        <v>277</v>
      </c>
      <c r="M894" s="146" t="s">
        <v>277</v>
      </c>
      <c r="N894" s="137" t="s">
        <v>277</v>
      </c>
      <c r="O894" s="138" t="s">
        <v>277</v>
      </c>
      <c r="P894" s="137">
        <v>0.96188627540499994</v>
      </c>
      <c r="Q894" s="138">
        <v>0.94184034709499997</v>
      </c>
    </row>
    <row r="895" spans="1:17" ht="20.149999999999999" customHeight="1" x14ac:dyDescent="0.35">
      <c r="A895" s="148"/>
      <c r="C895" s="136" t="s">
        <v>1156</v>
      </c>
      <c r="D895" s="143" t="s">
        <v>277</v>
      </c>
      <c r="E895" s="146" t="s">
        <v>277</v>
      </c>
      <c r="F895" s="137" t="s">
        <v>277</v>
      </c>
      <c r="G895" s="138" t="s">
        <v>277</v>
      </c>
      <c r="H895" s="143" t="s">
        <v>277</v>
      </c>
      <c r="I895" s="146" t="s">
        <v>277</v>
      </c>
      <c r="J895" s="137" t="s">
        <v>277</v>
      </c>
      <c r="K895" s="146">
        <v>0.99942121119281047</v>
      </c>
      <c r="L895" s="137" t="s">
        <v>277</v>
      </c>
      <c r="M895" s="146" t="s">
        <v>277</v>
      </c>
      <c r="N895" s="137" t="s">
        <v>277</v>
      </c>
      <c r="O895" s="138">
        <v>1</v>
      </c>
      <c r="P895" s="137">
        <v>0.95330969267416676</v>
      </c>
      <c r="Q895" s="138">
        <v>0.93439382003083327</v>
      </c>
    </row>
    <row r="896" spans="1:17" ht="20.149999999999999" customHeight="1" x14ac:dyDescent="0.35">
      <c r="A896" s="148"/>
      <c r="C896" s="136" t="s">
        <v>1157</v>
      </c>
      <c r="D896" s="143">
        <v>0.92643900343642605</v>
      </c>
      <c r="E896" s="146">
        <v>0.99684284377923305</v>
      </c>
      <c r="F896" s="137">
        <v>0.99930000000000008</v>
      </c>
      <c r="G896" s="138">
        <v>0.98946699999999999</v>
      </c>
      <c r="H896" s="143" t="s">
        <v>277</v>
      </c>
      <c r="I896" s="146" t="s">
        <v>277</v>
      </c>
      <c r="J896" s="137">
        <v>0.99575980715993451</v>
      </c>
      <c r="K896" s="146">
        <v>0.99349281776327558</v>
      </c>
      <c r="L896" s="137" t="s">
        <v>277</v>
      </c>
      <c r="M896" s="146" t="s">
        <v>277</v>
      </c>
      <c r="N896" s="137">
        <v>0.72121212121212119</v>
      </c>
      <c r="O896" s="138">
        <v>0.84353741496598644</v>
      </c>
      <c r="P896" s="137">
        <v>0.97675474445166666</v>
      </c>
      <c r="Q896" s="138">
        <v>0.97643428821916656</v>
      </c>
    </row>
    <row r="897" spans="1:17" ht="20.149999999999999" customHeight="1" x14ac:dyDescent="0.35">
      <c r="A897" s="148"/>
      <c r="C897" s="136" t="s">
        <v>1158</v>
      </c>
      <c r="D897" s="143" t="s">
        <v>277</v>
      </c>
      <c r="E897" s="146" t="s">
        <v>277</v>
      </c>
      <c r="F897" s="137" t="s">
        <v>277</v>
      </c>
      <c r="G897" s="138" t="s">
        <v>277</v>
      </c>
      <c r="H897" s="143" t="s">
        <v>277</v>
      </c>
      <c r="I897" s="146" t="s">
        <v>277</v>
      </c>
      <c r="J897" s="137" t="s">
        <v>277</v>
      </c>
      <c r="K897" s="146" t="s">
        <v>277</v>
      </c>
      <c r="L897" s="137" t="s">
        <v>277</v>
      </c>
      <c r="M897" s="146" t="s">
        <v>277</v>
      </c>
      <c r="N897" s="137" t="s">
        <v>277</v>
      </c>
      <c r="O897" s="138" t="s">
        <v>277</v>
      </c>
      <c r="P897" s="137">
        <v>0.96960431146083337</v>
      </c>
      <c r="Q897" s="138">
        <v>0.97283214700666676</v>
      </c>
    </row>
    <row r="898" spans="1:17" ht="20.149999999999999" customHeight="1" x14ac:dyDescent="0.35">
      <c r="A898" s="148"/>
      <c r="C898" s="136" t="s">
        <v>1159</v>
      </c>
      <c r="D898" s="143">
        <v>0.962519936204147</v>
      </c>
      <c r="E898" s="146">
        <v>0.96334505666275905</v>
      </c>
      <c r="F898" s="137">
        <v>0</v>
      </c>
      <c r="G898" s="138">
        <v>1</v>
      </c>
      <c r="H898" s="143" t="s">
        <v>277</v>
      </c>
      <c r="I898" s="146" t="s">
        <v>277</v>
      </c>
      <c r="J898" s="137" t="s">
        <v>277</v>
      </c>
      <c r="K898" s="146" t="s">
        <v>277</v>
      </c>
      <c r="L898" s="137" t="s">
        <v>277</v>
      </c>
      <c r="M898" s="146" t="s">
        <v>277</v>
      </c>
      <c r="N898" s="137" t="s">
        <v>277</v>
      </c>
      <c r="O898" s="138" t="s">
        <v>277</v>
      </c>
      <c r="P898" s="137" t="s">
        <v>277</v>
      </c>
      <c r="Q898" s="138">
        <v>0.95805921052749998</v>
      </c>
    </row>
    <row r="899" spans="1:17" ht="20.149999999999999" customHeight="1" x14ac:dyDescent="0.35">
      <c r="A899" s="148"/>
      <c r="C899" s="136" t="s">
        <v>1160</v>
      </c>
      <c r="D899" s="143">
        <v>0.69804313223682202</v>
      </c>
      <c r="E899" s="146">
        <v>0.62277442078392098</v>
      </c>
      <c r="F899" s="137">
        <v>0.99260000000000004</v>
      </c>
      <c r="G899" s="138">
        <v>0.99971081818181817</v>
      </c>
      <c r="H899" s="143" t="s">
        <v>277</v>
      </c>
      <c r="I899" s="146" t="s">
        <v>277</v>
      </c>
      <c r="J899" s="137">
        <v>0.99114349475506691</v>
      </c>
      <c r="K899" s="146">
        <v>0.97246161769278583</v>
      </c>
      <c r="L899" s="137" t="s">
        <v>277</v>
      </c>
      <c r="M899" s="146" t="s">
        <v>277</v>
      </c>
      <c r="N899" s="137">
        <v>0.98859934853420195</v>
      </c>
      <c r="O899" s="138">
        <v>0.9652173913043478</v>
      </c>
      <c r="P899" s="137">
        <v>0.91181227317727254</v>
      </c>
      <c r="Q899" s="138">
        <v>0.93558048681749995</v>
      </c>
    </row>
    <row r="900" spans="1:17" ht="20.149999999999999" customHeight="1" x14ac:dyDescent="0.35">
      <c r="A900" s="148"/>
      <c r="C900" s="136" t="s">
        <v>1161</v>
      </c>
      <c r="D900" s="143" t="s">
        <v>277</v>
      </c>
      <c r="E900" s="146" t="s">
        <v>277</v>
      </c>
      <c r="F900" s="137">
        <v>0.99957334474885839</v>
      </c>
      <c r="G900" s="138">
        <v>0.97168949940433236</v>
      </c>
      <c r="H900" s="143" t="s">
        <v>277</v>
      </c>
      <c r="I900" s="146" t="s">
        <v>277</v>
      </c>
      <c r="J900" s="137" t="s">
        <v>277</v>
      </c>
      <c r="K900" s="146" t="s">
        <v>277</v>
      </c>
      <c r="L900" s="137" t="s">
        <v>277</v>
      </c>
      <c r="M900" s="146" t="s">
        <v>277</v>
      </c>
      <c r="N900" s="137" t="s">
        <v>277</v>
      </c>
      <c r="O900" s="138" t="s">
        <v>277</v>
      </c>
      <c r="P900" s="137">
        <v>0.94425956738799999</v>
      </c>
      <c r="Q900" s="138">
        <v>0.94540558942800001</v>
      </c>
    </row>
    <row r="901" spans="1:17" ht="20.149999999999999" customHeight="1" x14ac:dyDescent="0.35">
      <c r="A901" s="148"/>
      <c r="C901" s="136" t="s">
        <v>1162</v>
      </c>
      <c r="D901" s="143" t="s">
        <v>277</v>
      </c>
      <c r="E901" s="146">
        <v>0.99962006079027399</v>
      </c>
      <c r="F901" s="137">
        <v>0</v>
      </c>
      <c r="G901" s="138">
        <v>1</v>
      </c>
      <c r="H901" s="143" t="s">
        <v>277</v>
      </c>
      <c r="I901" s="146" t="s">
        <v>277</v>
      </c>
      <c r="J901" s="137">
        <v>0.96159198312236294</v>
      </c>
      <c r="K901" s="146">
        <v>0.9351582228167109</v>
      </c>
      <c r="L901" s="137" t="s">
        <v>277</v>
      </c>
      <c r="M901" s="146" t="s">
        <v>277</v>
      </c>
      <c r="N901" s="137">
        <v>0.90347490347490345</v>
      </c>
      <c r="O901" s="138">
        <v>0.92151898734177218</v>
      </c>
      <c r="P901" s="137">
        <v>0.95169436902454541</v>
      </c>
      <c r="Q901" s="138">
        <v>0.70546781390416669</v>
      </c>
    </row>
    <row r="902" spans="1:17" ht="20.149999999999999" customHeight="1" x14ac:dyDescent="0.35">
      <c r="A902" s="148"/>
      <c r="C902" s="136" t="s">
        <v>1163</v>
      </c>
      <c r="D902" s="143" t="s">
        <v>277</v>
      </c>
      <c r="E902" s="146" t="s">
        <v>277</v>
      </c>
      <c r="F902" s="137">
        <v>0.98376363521055299</v>
      </c>
      <c r="G902" s="138">
        <v>1</v>
      </c>
      <c r="H902" s="143" t="s">
        <v>277</v>
      </c>
      <c r="I902" s="146" t="s">
        <v>277</v>
      </c>
      <c r="J902" s="137" t="s">
        <v>277</v>
      </c>
      <c r="K902" s="146" t="s">
        <v>277</v>
      </c>
      <c r="L902" s="137" t="s">
        <v>277</v>
      </c>
      <c r="M902" s="146" t="s">
        <v>277</v>
      </c>
      <c r="N902" s="137" t="s">
        <v>277</v>
      </c>
      <c r="O902" s="138" t="s">
        <v>277</v>
      </c>
      <c r="P902" s="137">
        <v>0.940665925377</v>
      </c>
      <c r="Q902" s="138">
        <v>0.96138888888899998</v>
      </c>
    </row>
    <row r="903" spans="1:17" ht="20.149999999999999" customHeight="1" x14ac:dyDescent="0.35">
      <c r="A903" s="148"/>
      <c r="C903" s="136" t="s">
        <v>1164</v>
      </c>
      <c r="D903" s="143" t="s">
        <v>277</v>
      </c>
      <c r="E903" s="146" t="s">
        <v>277</v>
      </c>
      <c r="F903" s="137" t="s">
        <v>277</v>
      </c>
      <c r="G903" s="138" t="s">
        <v>277</v>
      </c>
      <c r="H903" s="143" t="s">
        <v>277</v>
      </c>
      <c r="I903" s="146" t="s">
        <v>277</v>
      </c>
      <c r="J903" s="137">
        <v>0.96701837077793085</v>
      </c>
      <c r="K903" s="146">
        <v>0.94197928590506697</v>
      </c>
      <c r="L903" s="137" t="s">
        <v>277</v>
      </c>
      <c r="M903" s="146" t="s">
        <v>277</v>
      </c>
      <c r="N903" s="137">
        <v>0.86363636363636365</v>
      </c>
      <c r="O903" s="138">
        <v>0.88541666666666663</v>
      </c>
      <c r="P903" s="137">
        <v>0.92677094903583335</v>
      </c>
      <c r="Q903" s="138">
        <v>0.94778387158090927</v>
      </c>
    </row>
    <row r="904" spans="1:17" ht="20.149999999999999" customHeight="1" x14ac:dyDescent="0.35">
      <c r="A904" s="148"/>
      <c r="C904" s="136" t="s">
        <v>1165</v>
      </c>
      <c r="D904" s="143">
        <v>0.62699375866851603</v>
      </c>
      <c r="E904" s="146">
        <v>0.62294097460535303</v>
      </c>
      <c r="F904" s="137">
        <v>0</v>
      </c>
      <c r="G904" s="138">
        <v>0.99900345454545458</v>
      </c>
      <c r="H904" s="143" t="s">
        <v>277</v>
      </c>
      <c r="I904" s="146" t="s">
        <v>277</v>
      </c>
      <c r="J904" s="137" t="s">
        <v>277</v>
      </c>
      <c r="K904" s="146" t="s">
        <v>277</v>
      </c>
      <c r="L904" s="137" t="s">
        <v>277</v>
      </c>
      <c r="M904" s="146" t="s">
        <v>277</v>
      </c>
      <c r="N904" s="137">
        <v>0.88749999999999996</v>
      </c>
      <c r="O904" s="138">
        <v>0.87096774193548387</v>
      </c>
      <c r="P904" s="137">
        <v>0.94137945171416659</v>
      </c>
      <c r="Q904" s="138">
        <v>0.93067342348666671</v>
      </c>
    </row>
    <row r="905" spans="1:17" ht="20.149999999999999" customHeight="1" x14ac:dyDescent="0.35">
      <c r="A905" s="148"/>
      <c r="C905" s="136" t="s">
        <v>1166</v>
      </c>
      <c r="D905" s="143" t="s">
        <v>277</v>
      </c>
      <c r="E905" s="146" t="s">
        <v>277</v>
      </c>
      <c r="F905" s="137">
        <v>0.99971678082191784</v>
      </c>
      <c r="G905" s="138">
        <v>0.98754920091324205</v>
      </c>
      <c r="H905" s="143" t="s">
        <v>277</v>
      </c>
      <c r="I905" s="146" t="s">
        <v>277</v>
      </c>
      <c r="J905" s="137">
        <v>0.96697078079534438</v>
      </c>
      <c r="K905" s="146">
        <v>0.92229307790008463</v>
      </c>
      <c r="L905" s="137" t="s">
        <v>277</v>
      </c>
      <c r="M905" s="146" t="s">
        <v>277</v>
      </c>
      <c r="N905" s="137">
        <v>0.88235294117647056</v>
      </c>
      <c r="O905" s="138">
        <v>0.90322580645161288</v>
      </c>
      <c r="P905" s="137">
        <v>0.953378438928</v>
      </c>
      <c r="Q905" s="138">
        <v>0.94885786241299996</v>
      </c>
    </row>
    <row r="906" spans="1:17" ht="20.149999999999999" customHeight="1" x14ac:dyDescent="0.35">
      <c r="A906" s="148"/>
      <c r="C906" s="136" t="s">
        <v>1167</v>
      </c>
      <c r="D906" s="143" t="s">
        <v>277</v>
      </c>
      <c r="E906" s="146" t="s">
        <v>277</v>
      </c>
      <c r="F906" s="137">
        <v>0</v>
      </c>
      <c r="G906" s="138">
        <v>0.85804563636363629</v>
      </c>
      <c r="H906" s="143" t="s">
        <v>277</v>
      </c>
      <c r="I906" s="146" t="s">
        <v>277</v>
      </c>
      <c r="J906" s="137" t="s">
        <v>277</v>
      </c>
      <c r="K906" s="146" t="s">
        <v>277</v>
      </c>
      <c r="L906" s="137" t="s">
        <v>277</v>
      </c>
      <c r="M906" s="146" t="s">
        <v>277</v>
      </c>
      <c r="N906" s="137" t="s">
        <v>277</v>
      </c>
      <c r="O906" s="138" t="s">
        <v>277</v>
      </c>
      <c r="P906" s="137">
        <v>0.92822919834166673</v>
      </c>
      <c r="Q906" s="138">
        <v>0.93466533926333328</v>
      </c>
    </row>
    <row r="907" spans="1:17" ht="20.149999999999999" customHeight="1" x14ac:dyDescent="0.35">
      <c r="A907" s="148"/>
      <c r="C907" s="136" t="s">
        <v>1168</v>
      </c>
      <c r="D907" s="143" t="s">
        <v>277</v>
      </c>
      <c r="E907" s="146" t="s">
        <v>277</v>
      </c>
      <c r="F907" s="137" t="s">
        <v>277</v>
      </c>
      <c r="G907" s="138" t="s">
        <v>277</v>
      </c>
      <c r="H907" s="143" t="s">
        <v>277</v>
      </c>
      <c r="I907" s="146" t="s">
        <v>277</v>
      </c>
      <c r="J907" s="137" t="s">
        <v>277</v>
      </c>
      <c r="K907" s="146" t="s">
        <v>277</v>
      </c>
      <c r="L907" s="137" t="s">
        <v>277</v>
      </c>
      <c r="M907" s="146" t="s">
        <v>277</v>
      </c>
      <c r="N907" s="137">
        <v>1</v>
      </c>
      <c r="O907" s="138">
        <v>1</v>
      </c>
      <c r="P907" s="137" t="s">
        <v>277</v>
      </c>
      <c r="Q907" s="138" t="s">
        <v>277</v>
      </c>
    </row>
    <row r="908" spans="1:17" ht="20.149999999999999" customHeight="1" x14ac:dyDescent="0.35">
      <c r="A908" s="148"/>
      <c r="C908" s="136" t="s">
        <v>1169</v>
      </c>
      <c r="D908" s="143" t="s">
        <v>277</v>
      </c>
      <c r="E908" s="146" t="s">
        <v>277</v>
      </c>
      <c r="F908" s="137">
        <v>0.99537528538812781</v>
      </c>
      <c r="G908" s="138">
        <v>0.99476859779299853</v>
      </c>
      <c r="H908" s="143" t="s">
        <v>277</v>
      </c>
      <c r="I908" s="146" t="s">
        <v>277</v>
      </c>
      <c r="J908" s="137">
        <v>0.99567208904109594</v>
      </c>
      <c r="K908" s="146">
        <v>0.94887921940928266</v>
      </c>
      <c r="L908" s="137" t="s">
        <v>277</v>
      </c>
      <c r="M908" s="146" t="s">
        <v>277</v>
      </c>
      <c r="N908" s="137">
        <v>1</v>
      </c>
      <c r="O908" s="138">
        <v>0.96875</v>
      </c>
      <c r="P908" s="137">
        <v>0.96277592431800008</v>
      </c>
      <c r="Q908" s="138">
        <v>0.95265689418199995</v>
      </c>
    </row>
    <row r="909" spans="1:17" ht="20.149999999999999" customHeight="1" x14ac:dyDescent="0.35">
      <c r="A909" s="148"/>
      <c r="C909" s="136" t="s">
        <v>1170</v>
      </c>
      <c r="D909" s="143" t="s">
        <v>277</v>
      </c>
      <c r="E909" s="146" t="s">
        <v>277</v>
      </c>
      <c r="F909" s="137">
        <v>0.98396715167548499</v>
      </c>
      <c r="G909" s="138">
        <v>0.99853479528006828</v>
      </c>
      <c r="H909" s="143" t="s">
        <v>277</v>
      </c>
      <c r="I909" s="146" t="s">
        <v>277</v>
      </c>
      <c r="J909" s="137" t="s">
        <v>277</v>
      </c>
      <c r="K909" s="146" t="s">
        <v>277</v>
      </c>
      <c r="L909" s="137" t="s">
        <v>277</v>
      </c>
      <c r="M909" s="146" t="s">
        <v>277</v>
      </c>
      <c r="N909" s="137" t="s">
        <v>277</v>
      </c>
      <c r="O909" s="138" t="s">
        <v>277</v>
      </c>
      <c r="P909" s="137">
        <v>0.97189461237599994</v>
      </c>
      <c r="Q909" s="138">
        <v>0.916305041481</v>
      </c>
    </row>
    <row r="910" spans="1:17" ht="20.149999999999999" customHeight="1" x14ac:dyDescent="0.35">
      <c r="A910" s="148"/>
      <c r="C910" s="136" t="s">
        <v>1171</v>
      </c>
      <c r="D910" s="143" t="s">
        <v>277</v>
      </c>
      <c r="E910" s="146" t="s">
        <v>277</v>
      </c>
      <c r="F910" s="137">
        <v>1</v>
      </c>
      <c r="G910" s="138">
        <v>0.99771526418786693</v>
      </c>
      <c r="H910" s="143" t="s">
        <v>277</v>
      </c>
      <c r="I910" s="146" t="s">
        <v>277</v>
      </c>
      <c r="J910" s="137" t="s">
        <v>277</v>
      </c>
      <c r="K910" s="146" t="s">
        <v>277</v>
      </c>
      <c r="L910" s="137" t="s">
        <v>277</v>
      </c>
      <c r="M910" s="146" t="s">
        <v>277</v>
      </c>
      <c r="N910" s="137" t="s">
        <v>277</v>
      </c>
      <c r="O910" s="138" t="s">
        <v>277</v>
      </c>
      <c r="P910" s="137">
        <v>0.94824432593999997</v>
      </c>
      <c r="Q910" s="138">
        <v>0.94356016355099992</v>
      </c>
    </row>
    <row r="911" spans="1:17" ht="20.149999999999999" customHeight="1" x14ac:dyDescent="0.35">
      <c r="A911" s="148"/>
      <c r="C911" s="136" t="s">
        <v>1172</v>
      </c>
      <c r="D911" s="143" t="s">
        <v>277</v>
      </c>
      <c r="E911" s="146" t="s">
        <v>277</v>
      </c>
      <c r="F911" s="137" t="s">
        <v>277</v>
      </c>
      <c r="G911" s="138" t="s">
        <v>277</v>
      </c>
      <c r="H911" s="143" t="s">
        <v>277</v>
      </c>
      <c r="I911" s="146" t="s">
        <v>277</v>
      </c>
      <c r="J911" s="137" t="s">
        <v>277</v>
      </c>
      <c r="K911" s="146" t="s">
        <v>277</v>
      </c>
      <c r="L911" s="137" t="s">
        <v>277</v>
      </c>
      <c r="M911" s="146" t="s">
        <v>277</v>
      </c>
      <c r="N911" s="137">
        <v>0.85185185185185186</v>
      </c>
      <c r="O911" s="138">
        <v>0.97619047619047616</v>
      </c>
      <c r="P911" s="137">
        <v>0.98001288055636349</v>
      </c>
      <c r="Q911" s="138">
        <v>0.97744618309833353</v>
      </c>
    </row>
    <row r="912" spans="1:17" ht="20.149999999999999" customHeight="1" x14ac:dyDescent="0.35">
      <c r="A912" s="148"/>
      <c r="C912" s="136" t="s">
        <v>1173</v>
      </c>
      <c r="D912" s="143" t="s">
        <v>277</v>
      </c>
      <c r="E912" s="146" t="s">
        <v>277</v>
      </c>
      <c r="F912" s="137">
        <v>0</v>
      </c>
      <c r="G912" s="138">
        <v>1</v>
      </c>
      <c r="H912" s="143" t="s">
        <v>277</v>
      </c>
      <c r="I912" s="146" t="s">
        <v>277</v>
      </c>
      <c r="J912" s="137">
        <v>0.91294337830713956</v>
      </c>
      <c r="K912" s="146">
        <v>0.96261226690653034</v>
      </c>
      <c r="L912" s="137" t="s">
        <v>277</v>
      </c>
      <c r="M912" s="146" t="s">
        <v>277</v>
      </c>
      <c r="N912" s="137" t="s">
        <v>277</v>
      </c>
      <c r="O912" s="138" t="s">
        <v>277</v>
      </c>
      <c r="P912" s="137">
        <v>0.93912997572272738</v>
      </c>
      <c r="Q912" s="138">
        <v>0.94715447154916677</v>
      </c>
    </row>
    <row r="913" spans="1:17" ht="20.149999999999999" customHeight="1" x14ac:dyDescent="0.35">
      <c r="A913" s="148"/>
      <c r="C913" s="136" t="s">
        <v>1174</v>
      </c>
      <c r="D913" s="143">
        <v>0.99757379700768301</v>
      </c>
      <c r="E913" s="146">
        <v>0.99745831247352401</v>
      </c>
      <c r="F913" s="137" t="s">
        <v>277</v>
      </c>
      <c r="G913" s="138" t="s">
        <v>277</v>
      </c>
      <c r="H913" s="143" t="s">
        <v>277</v>
      </c>
      <c r="I913" s="146" t="s">
        <v>277</v>
      </c>
      <c r="J913" s="137" t="s">
        <v>277</v>
      </c>
      <c r="K913" s="146" t="s">
        <v>277</v>
      </c>
      <c r="L913" s="137" t="s">
        <v>277</v>
      </c>
      <c r="M913" s="146" t="s">
        <v>277</v>
      </c>
      <c r="N913" s="137" t="s">
        <v>277</v>
      </c>
      <c r="O913" s="138" t="s">
        <v>277</v>
      </c>
      <c r="P913" s="137">
        <v>0.81413982259999995</v>
      </c>
      <c r="Q913" s="138">
        <v>0.9521676852590909</v>
      </c>
    </row>
    <row r="914" spans="1:17" ht="20.149999999999999" customHeight="1" x14ac:dyDescent="0.35">
      <c r="A914" s="148"/>
      <c r="C914" s="136" t="s">
        <v>1175</v>
      </c>
      <c r="D914" s="143" t="s">
        <v>277</v>
      </c>
      <c r="E914" s="146" t="s">
        <v>277</v>
      </c>
      <c r="F914" s="137" t="s">
        <v>277</v>
      </c>
      <c r="G914" s="138" t="s">
        <v>277</v>
      </c>
      <c r="H914" s="143" t="s">
        <v>277</v>
      </c>
      <c r="I914" s="146" t="s">
        <v>277</v>
      </c>
      <c r="J914" s="137" t="s">
        <v>277</v>
      </c>
      <c r="K914" s="146" t="s">
        <v>277</v>
      </c>
      <c r="L914" s="137" t="s">
        <v>277</v>
      </c>
      <c r="M914" s="146" t="s">
        <v>277</v>
      </c>
      <c r="N914" s="137" t="s">
        <v>277</v>
      </c>
      <c r="O914" s="138" t="s">
        <v>277</v>
      </c>
      <c r="P914" s="137">
        <v>0.95785298784099993</v>
      </c>
      <c r="Q914" s="138">
        <v>0.97478005865272732</v>
      </c>
    </row>
    <row r="915" spans="1:17" ht="20.149999999999999" customHeight="1" x14ac:dyDescent="0.35">
      <c r="A915" s="148"/>
      <c r="C915" s="136" t="s">
        <v>1176</v>
      </c>
      <c r="D915" s="143" t="s">
        <v>277</v>
      </c>
      <c r="E915" s="146" t="s">
        <v>277</v>
      </c>
      <c r="F915" s="137">
        <v>0.99832548515981734</v>
      </c>
      <c r="G915" s="138">
        <v>0.96459403538812782</v>
      </c>
      <c r="H915" s="143">
        <v>0.99249286529680369</v>
      </c>
      <c r="I915" s="146">
        <v>0.9978538812785388</v>
      </c>
      <c r="J915" s="137">
        <v>0.99927416286149162</v>
      </c>
      <c r="K915" s="146">
        <v>0.9839108649789029</v>
      </c>
      <c r="L915" s="137" t="s">
        <v>277</v>
      </c>
      <c r="M915" s="146" t="s">
        <v>277</v>
      </c>
      <c r="N915" s="137" t="s">
        <v>277</v>
      </c>
      <c r="O915" s="138" t="s">
        <v>277</v>
      </c>
      <c r="P915" s="137">
        <v>0.89304450072399999</v>
      </c>
      <c r="Q915" s="138">
        <v>0.93204607046099996</v>
      </c>
    </row>
    <row r="916" spans="1:17" ht="20.149999999999999" customHeight="1" x14ac:dyDescent="0.35">
      <c r="A916" s="148"/>
      <c r="C916" s="136" t="s">
        <v>1177</v>
      </c>
      <c r="D916" s="143" t="s">
        <v>277</v>
      </c>
      <c r="E916" s="146" t="s">
        <v>277</v>
      </c>
      <c r="F916" s="137">
        <v>0.98596731405763238</v>
      </c>
      <c r="G916" s="138">
        <v>0.99017281836631155</v>
      </c>
      <c r="H916" s="143">
        <v>0.96798560049019611</v>
      </c>
      <c r="I916" s="146">
        <v>0.95009205426356591</v>
      </c>
      <c r="J916" s="137">
        <v>0.94506727121858702</v>
      </c>
      <c r="K916" s="146">
        <v>0.90706223628691984</v>
      </c>
      <c r="L916" s="137" t="s">
        <v>277</v>
      </c>
      <c r="M916" s="146" t="s">
        <v>277</v>
      </c>
      <c r="N916" s="137">
        <v>1</v>
      </c>
      <c r="O916" s="138">
        <v>0.9375</v>
      </c>
      <c r="P916" s="137">
        <v>0.90331857853800002</v>
      </c>
      <c r="Q916" s="138">
        <v>0.83818142641700011</v>
      </c>
    </row>
    <row r="917" spans="1:17" ht="20.149999999999999" customHeight="1" x14ac:dyDescent="0.35">
      <c r="A917" s="148"/>
      <c r="C917" s="136" t="s">
        <v>1178</v>
      </c>
      <c r="D917" s="143" t="s">
        <v>277</v>
      </c>
      <c r="E917" s="146" t="s">
        <v>277</v>
      </c>
      <c r="F917" s="137">
        <v>0.9952579547779824</v>
      </c>
      <c r="G917" s="138">
        <v>0.9958781709791984</v>
      </c>
      <c r="H917" s="143">
        <v>0.99111910540915393</v>
      </c>
      <c r="I917" s="146">
        <v>0.98300299657534251</v>
      </c>
      <c r="J917" s="137" t="s">
        <v>277</v>
      </c>
      <c r="K917" s="146" t="s">
        <v>277</v>
      </c>
      <c r="L917" s="137" t="s">
        <v>277</v>
      </c>
      <c r="M917" s="146" t="s">
        <v>277</v>
      </c>
      <c r="N917" s="137">
        <v>1</v>
      </c>
      <c r="O917" s="138" t="s">
        <v>277</v>
      </c>
      <c r="P917" s="137">
        <v>0.92674110002700005</v>
      </c>
      <c r="Q917" s="138">
        <v>0.92333606482700004</v>
      </c>
    </row>
    <row r="918" spans="1:17" ht="20.149999999999999" customHeight="1" x14ac:dyDescent="0.35">
      <c r="A918" s="148"/>
      <c r="C918" s="136" t="s">
        <v>1179</v>
      </c>
      <c r="D918" s="143">
        <v>0.99460492300775505</v>
      </c>
      <c r="E918" s="146">
        <v>0.97477253928866803</v>
      </c>
      <c r="F918" s="137">
        <v>1</v>
      </c>
      <c r="G918" s="138">
        <v>1</v>
      </c>
      <c r="H918" s="143" t="s">
        <v>277</v>
      </c>
      <c r="I918" s="146" t="s">
        <v>277</v>
      </c>
      <c r="J918" s="137">
        <v>0.98801767166615717</v>
      </c>
      <c r="K918" s="146">
        <v>0.9875616801697531</v>
      </c>
      <c r="L918" s="137" t="s">
        <v>277</v>
      </c>
      <c r="M918" s="146" t="s">
        <v>277</v>
      </c>
      <c r="N918" s="137" t="s">
        <v>277</v>
      </c>
      <c r="O918" s="138">
        <v>0.6</v>
      </c>
      <c r="P918" s="137">
        <v>0.92927688726916657</v>
      </c>
      <c r="Q918" s="138">
        <v>0.93665755292333341</v>
      </c>
    </row>
    <row r="919" spans="1:17" ht="20.149999999999999" customHeight="1" x14ac:dyDescent="0.35">
      <c r="A919" s="148"/>
      <c r="C919" s="136" t="s">
        <v>1180</v>
      </c>
      <c r="D919" s="143" t="s">
        <v>277</v>
      </c>
      <c r="E919" s="146" t="s">
        <v>277</v>
      </c>
      <c r="F919" s="137" t="s">
        <v>277</v>
      </c>
      <c r="G919" s="138" t="s">
        <v>277</v>
      </c>
      <c r="H919" s="143" t="s">
        <v>277</v>
      </c>
      <c r="I919" s="146" t="s">
        <v>277</v>
      </c>
      <c r="J919" s="137" t="s">
        <v>277</v>
      </c>
      <c r="K919" s="146" t="s">
        <v>277</v>
      </c>
      <c r="L919" s="137" t="s">
        <v>277</v>
      </c>
      <c r="M919" s="146" t="s">
        <v>277</v>
      </c>
      <c r="N919" s="137">
        <v>0.78181818181818186</v>
      </c>
      <c r="O919" s="138">
        <v>0.74025974025974028</v>
      </c>
      <c r="P919" s="137">
        <v>0.9756097561</v>
      </c>
      <c r="Q919" s="138">
        <v>0.9735772357750001</v>
      </c>
    </row>
    <row r="920" spans="1:17" ht="20.149999999999999" customHeight="1" x14ac:dyDescent="0.35">
      <c r="A920" s="148"/>
      <c r="C920" s="136" t="s">
        <v>1181</v>
      </c>
      <c r="D920" s="143">
        <v>0.99616490891658704</v>
      </c>
      <c r="E920" s="146">
        <v>0.94787167120989702</v>
      </c>
      <c r="F920" s="137">
        <v>0</v>
      </c>
      <c r="G920" s="138">
        <v>0.98443045454545453</v>
      </c>
      <c r="H920" s="143">
        <v>0.81644785927456387</v>
      </c>
      <c r="I920" s="146">
        <v>0.91380622632575736</v>
      </c>
      <c r="J920" s="137">
        <v>0.99122158293047891</v>
      </c>
      <c r="K920" s="146">
        <v>0.98526136460905667</v>
      </c>
      <c r="L920" s="137" t="s">
        <v>277</v>
      </c>
      <c r="M920" s="146" t="s">
        <v>277</v>
      </c>
      <c r="N920" s="137">
        <v>0.9866911427260211</v>
      </c>
      <c r="O920" s="138">
        <v>0.98695474928658788</v>
      </c>
      <c r="P920" s="137">
        <v>0.94133791250833321</v>
      </c>
      <c r="Q920" s="138">
        <v>0.94181645677499981</v>
      </c>
    </row>
    <row r="921" spans="1:17" ht="20.149999999999999" customHeight="1" x14ac:dyDescent="0.35">
      <c r="A921" s="148"/>
      <c r="C921" s="136" t="s">
        <v>1182</v>
      </c>
      <c r="D921" s="143">
        <v>0.89767241949348697</v>
      </c>
      <c r="E921" s="146">
        <v>0.94042030764786599</v>
      </c>
      <c r="F921" s="137">
        <v>0.98769999999999991</v>
      </c>
      <c r="G921" s="138">
        <v>0.91182290909090924</v>
      </c>
      <c r="H921" s="143" t="s">
        <v>277</v>
      </c>
      <c r="I921" s="146" t="s">
        <v>277</v>
      </c>
      <c r="J921" s="137">
        <v>0.86077929452466906</v>
      </c>
      <c r="K921" s="146">
        <v>0.99969684829059846</v>
      </c>
      <c r="L921" s="137" t="s">
        <v>277</v>
      </c>
      <c r="M921" s="146" t="s">
        <v>277</v>
      </c>
      <c r="N921" s="137">
        <v>0.921875</v>
      </c>
      <c r="O921" s="138">
        <v>0.97303370786516852</v>
      </c>
      <c r="P921" s="137">
        <v>0.97643402957166658</v>
      </c>
      <c r="Q921" s="138">
        <v>0.97138718801916657</v>
      </c>
    </row>
    <row r="922" spans="1:17" ht="20.149999999999999" customHeight="1" x14ac:dyDescent="0.35">
      <c r="A922" s="148"/>
      <c r="C922" s="136" t="s">
        <v>1183</v>
      </c>
      <c r="D922" s="143" t="s">
        <v>277</v>
      </c>
      <c r="E922" s="146" t="s">
        <v>277</v>
      </c>
      <c r="F922" s="137">
        <v>0.99647289295465025</v>
      </c>
      <c r="G922" s="138">
        <v>0.99798955955098934</v>
      </c>
      <c r="H922" s="143" t="s">
        <v>277</v>
      </c>
      <c r="I922" s="146" t="s">
        <v>277</v>
      </c>
      <c r="J922" s="137" t="s">
        <v>277</v>
      </c>
      <c r="K922" s="146" t="s">
        <v>277</v>
      </c>
      <c r="L922" s="137" t="s">
        <v>277</v>
      </c>
      <c r="M922" s="146" t="s">
        <v>277</v>
      </c>
      <c r="N922" s="137" t="s">
        <v>277</v>
      </c>
      <c r="O922" s="138" t="s">
        <v>277</v>
      </c>
      <c r="P922" s="137">
        <v>0.95922612263499996</v>
      </c>
      <c r="Q922" s="138">
        <v>0.93496468529300003</v>
      </c>
    </row>
    <row r="923" spans="1:17" ht="20.149999999999999" customHeight="1" x14ac:dyDescent="0.35">
      <c r="A923" s="148"/>
      <c r="C923" s="136" t="s">
        <v>1184</v>
      </c>
      <c r="D923" s="143" t="s">
        <v>277</v>
      </c>
      <c r="E923" s="146" t="s">
        <v>277</v>
      </c>
      <c r="F923" s="137">
        <v>0</v>
      </c>
      <c r="G923" s="138">
        <v>0.99065127272727271</v>
      </c>
      <c r="H923" s="143" t="s">
        <v>277</v>
      </c>
      <c r="I923" s="146" t="s">
        <v>277</v>
      </c>
      <c r="J923" s="137">
        <v>0.94099017999680712</v>
      </c>
      <c r="K923" s="146">
        <v>0.9906268344479352</v>
      </c>
      <c r="L923" s="137" t="s">
        <v>277</v>
      </c>
      <c r="M923" s="146" t="s">
        <v>277</v>
      </c>
      <c r="N923" s="137" t="s">
        <v>277</v>
      </c>
      <c r="O923" s="138">
        <v>0.96103896103896103</v>
      </c>
      <c r="P923" s="137" t="s">
        <v>277</v>
      </c>
      <c r="Q923" s="138">
        <v>0.85822649572666665</v>
      </c>
    </row>
    <row r="924" spans="1:17" ht="20.149999999999999" customHeight="1" x14ac:dyDescent="0.35">
      <c r="A924" s="148"/>
      <c r="C924" s="136" t="s">
        <v>1185</v>
      </c>
      <c r="D924" s="143" t="s">
        <v>277</v>
      </c>
      <c r="E924" s="146" t="s">
        <v>277</v>
      </c>
      <c r="F924" s="137">
        <v>0.99833640674394097</v>
      </c>
      <c r="G924" s="138">
        <v>0.98867348994464299</v>
      </c>
      <c r="H924" s="143" t="s">
        <v>277</v>
      </c>
      <c r="I924" s="146" t="s">
        <v>277</v>
      </c>
      <c r="J924" s="137" t="s">
        <v>277</v>
      </c>
      <c r="K924" s="146" t="s">
        <v>277</v>
      </c>
      <c r="L924" s="137" t="s">
        <v>277</v>
      </c>
      <c r="M924" s="146" t="s">
        <v>277</v>
      </c>
      <c r="N924" s="137" t="s">
        <v>277</v>
      </c>
      <c r="O924" s="138" t="s">
        <v>277</v>
      </c>
      <c r="P924" s="137">
        <v>0.95497371019800004</v>
      </c>
      <c r="Q924" s="138">
        <v>0.94336603646499995</v>
      </c>
    </row>
    <row r="925" spans="1:17" ht="20.149999999999999" customHeight="1" x14ac:dyDescent="0.35">
      <c r="A925" s="148"/>
      <c r="C925" s="136" t="s">
        <v>1186</v>
      </c>
      <c r="D925" s="143" t="s">
        <v>277</v>
      </c>
      <c r="E925" s="146" t="s">
        <v>277</v>
      </c>
      <c r="F925" s="137" t="s">
        <v>277</v>
      </c>
      <c r="G925" s="138" t="s">
        <v>277</v>
      </c>
      <c r="H925" s="143" t="s">
        <v>277</v>
      </c>
      <c r="I925" s="146" t="s">
        <v>277</v>
      </c>
      <c r="J925" s="137" t="s">
        <v>277</v>
      </c>
      <c r="K925" s="146" t="s">
        <v>277</v>
      </c>
      <c r="L925" s="137" t="s">
        <v>277</v>
      </c>
      <c r="M925" s="146" t="s">
        <v>277</v>
      </c>
      <c r="N925" s="137" t="s">
        <v>277</v>
      </c>
      <c r="O925" s="138" t="s">
        <v>277</v>
      </c>
      <c r="P925" s="137">
        <v>0.95785710624666665</v>
      </c>
      <c r="Q925" s="138">
        <v>0.89968629629000008</v>
      </c>
    </row>
    <row r="926" spans="1:17" ht="20.149999999999999" customHeight="1" x14ac:dyDescent="0.35">
      <c r="A926" s="148"/>
      <c r="C926" s="136" t="s">
        <v>1187</v>
      </c>
      <c r="D926" s="143" t="s">
        <v>277</v>
      </c>
      <c r="E926" s="146" t="s">
        <v>277</v>
      </c>
      <c r="F926" s="137">
        <v>0.95654252283105023</v>
      </c>
      <c r="G926" s="138">
        <v>1</v>
      </c>
      <c r="H926" s="143" t="s">
        <v>277</v>
      </c>
      <c r="I926" s="146" t="s">
        <v>277</v>
      </c>
      <c r="J926" s="137" t="s">
        <v>277</v>
      </c>
      <c r="K926" s="146" t="s">
        <v>277</v>
      </c>
      <c r="L926" s="137" t="s">
        <v>277</v>
      </c>
      <c r="M926" s="146" t="s">
        <v>277</v>
      </c>
      <c r="N926" s="137" t="s">
        <v>277</v>
      </c>
      <c r="O926" s="138" t="s">
        <v>277</v>
      </c>
      <c r="P926" s="137">
        <v>0.97308712307199996</v>
      </c>
      <c r="Q926" s="138">
        <v>0.9350740671290001</v>
      </c>
    </row>
    <row r="927" spans="1:17" ht="20.149999999999999" customHeight="1" x14ac:dyDescent="0.35">
      <c r="A927" s="148"/>
      <c r="C927" s="136" t="s">
        <v>1188</v>
      </c>
      <c r="D927" s="143" t="s">
        <v>277</v>
      </c>
      <c r="E927" s="146" t="s">
        <v>277</v>
      </c>
      <c r="F927" s="137">
        <v>0.99614345509893454</v>
      </c>
      <c r="G927" s="138">
        <v>1</v>
      </c>
      <c r="H927" s="143" t="s">
        <v>277</v>
      </c>
      <c r="I927" s="146" t="s">
        <v>277</v>
      </c>
      <c r="J927" s="137" t="s">
        <v>277</v>
      </c>
      <c r="K927" s="146" t="s">
        <v>277</v>
      </c>
      <c r="L927" s="137" t="s">
        <v>277</v>
      </c>
      <c r="M927" s="146" t="s">
        <v>277</v>
      </c>
      <c r="N927" s="137" t="s">
        <v>277</v>
      </c>
      <c r="O927" s="138" t="s">
        <v>277</v>
      </c>
      <c r="P927" s="137">
        <v>0.96750613899799998</v>
      </c>
      <c r="Q927" s="138">
        <v>0.907549152034</v>
      </c>
    </row>
    <row r="928" spans="1:17" ht="20.149999999999999" customHeight="1" x14ac:dyDescent="0.35">
      <c r="A928" s="148"/>
      <c r="C928" s="136" t="s">
        <v>1189</v>
      </c>
      <c r="D928" s="143" t="s">
        <v>277</v>
      </c>
      <c r="E928" s="146" t="s">
        <v>277</v>
      </c>
      <c r="F928" s="137">
        <v>0.99168168200764151</v>
      </c>
      <c r="G928" s="138">
        <v>0.95923539764079147</v>
      </c>
      <c r="H928" s="143" t="s">
        <v>277</v>
      </c>
      <c r="I928" s="146" t="s">
        <v>277</v>
      </c>
      <c r="J928" s="137">
        <v>0.994173801369863</v>
      </c>
      <c r="K928" s="146">
        <v>0.99147415611814349</v>
      </c>
      <c r="L928" s="137" t="s">
        <v>277</v>
      </c>
      <c r="M928" s="146" t="s">
        <v>277</v>
      </c>
      <c r="N928" s="137">
        <v>0.89473684210526316</v>
      </c>
      <c r="O928" s="138">
        <v>0.77777777777777779</v>
      </c>
      <c r="P928" s="137">
        <v>0.960315665702</v>
      </c>
      <c r="Q928" s="138">
        <v>0.97661398908699992</v>
      </c>
    </row>
    <row r="929" spans="1:17" ht="20.149999999999999" customHeight="1" x14ac:dyDescent="0.35">
      <c r="A929" s="148"/>
      <c r="C929" s="136" t="s">
        <v>1190</v>
      </c>
      <c r="D929" s="143" t="s">
        <v>277</v>
      </c>
      <c r="E929" s="146" t="s">
        <v>277</v>
      </c>
      <c r="F929" s="137">
        <v>0.93188427511415528</v>
      </c>
      <c r="G929" s="138">
        <v>0.99884524828767118</v>
      </c>
      <c r="H929" s="143" t="s">
        <v>277</v>
      </c>
      <c r="I929" s="146" t="s">
        <v>277</v>
      </c>
      <c r="J929" s="137" t="s">
        <v>277</v>
      </c>
      <c r="K929" s="146" t="s">
        <v>277</v>
      </c>
      <c r="L929" s="137" t="s">
        <v>277</v>
      </c>
      <c r="M929" s="146" t="s">
        <v>277</v>
      </c>
      <c r="N929" s="137" t="s">
        <v>277</v>
      </c>
      <c r="O929" s="138" t="s">
        <v>277</v>
      </c>
      <c r="P929" s="137">
        <v>0.97195106882500004</v>
      </c>
      <c r="Q929" s="138">
        <v>0.95171378533899997</v>
      </c>
    </row>
    <row r="930" spans="1:17" ht="20.149999999999999" customHeight="1" x14ac:dyDescent="0.35">
      <c r="A930" s="148"/>
      <c r="C930" s="136" t="s">
        <v>1191</v>
      </c>
      <c r="D930" s="143" t="s">
        <v>277</v>
      </c>
      <c r="E930" s="146" t="s">
        <v>277</v>
      </c>
      <c r="F930" s="137" t="s">
        <v>277</v>
      </c>
      <c r="G930" s="138" t="s">
        <v>277</v>
      </c>
      <c r="H930" s="143" t="s">
        <v>277</v>
      </c>
      <c r="I930" s="146" t="s">
        <v>277</v>
      </c>
      <c r="J930" s="137" t="s">
        <v>277</v>
      </c>
      <c r="K930" s="146" t="s">
        <v>277</v>
      </c>
      <c r="L930" s="137" t="s">
        <v>277</v>
      </c>
      <c r="M930" s="146" t="s">
        <v>277</v>
      </c>
      <c r="N930" s="137">
        <v>0.31578947368421051</v>
      </c>
      <c r="O930" s="138">
        <v>0.30769230769230771</v>
      </c>
      <c r="P930" s="137">
        <v>0.95394810342600012</v>
      </c>
      <c r="Q930" s="138">
        <v>0.96392121048916679</v>
      </c>
    </row>
    <row r="931" spans="1:17" ht="20.149999999999999" customHeight="1" x14ac:dyDescent="0.35">
      <c r="A931" s="148"/>
      <c r="C931" s="136" t="s">
        <v>1192</v>
      </c>
      <c r="D931" s="143" t="s">
        <v>277</v>
      </c>
      <c r="E931" s="146" t="s">
        <v>277</v>
      </c>
      <c r="F931" s="137">
        <v>0.9998999999999999</v>
      </c>
      <c r="G931" s="138">
        <v>0.95600090909090918</v>
      </c>
      <c r="H931" s="143" t="s">
        <v>277</v>
      </c>
      <c r="I931" s="146" t="s">
        <v>277</v>
      </c>
      <c r="J931" s="137" t="s">
        <v>277</v>
      </c>
      <c r="K931" s="146" t="s">
        <v>277</v>
      </c>
      <c r="L931" s="137" t="s">
        <v>277</v>
      </c>
      <c r="M931" s="146" t="s">
        <v>277</v>
      </c>
      <c r="N931" s="137" t="s">
        <v>277</v>
      </c>
      <c r="O931" s="138" t="s">
        <v>277</v>
      </c>
      <c r="P931" s="137">
        <v>0.95783011272666674</v>
      </c>
      <c r="Q931" s="138">
        <v>0.96195652174500013</v>
      </c>
    </row>
    <row r="932" spans="1:17" ht="20.149999999999999" customHeight="1" x14ac:dyDescent="0.35">
      <c r="A932" s="148"/>
      <c r="C932" s="136" t="s">
        <v>1193</v>
      </c>
      <c r="D932" s="143" t="s">
        <v>277</v>
      </c>
      <c r="E932" s="146" t="s">
        <v>277</v>
      </c>
      <c r="F932" s="137">
        <v>0.99997669330289196</v>
      </c>
      <c r="G932" s="138">
        <v>1</v>
      </c>
      <c r="H932" s="143" t="s">
        <v>277</v>
      </c>
      <c r="I932" s="146" t="s">
        <v>277</v>
      </c>
      <c r="J932" s="137" t="s">
        <v>277</v>
      </c>
      <c r="K932" s="146" t="s">
        <v>277</v>
      </c>
      <c r="L932" s="137" t="s">
        <v>277</v>
      </c>
      <c r="M932" s="146" t="s">
        <v>277</v>
      </c>
      <c r="N932" s="137" t="s">
        <v>277</v>
      </c>
      <c r="O932" s="138" t="s">
        <v>277</v>
      </c>
      <c r="P932" s="137">
        <v>0.95460722312200008</v>
      </c>
      <c r="Q932" s="138">
        <v>0.95762785699800002</v>
      </c>
    </row>
    <row r="933" spans="1:17" ht="20.149999999999999" customHeight="1" x14ac:dyDescent="0.35">
      <c r="A933" s="148"/>
      <c r="C933" s="136" t="s">
        <v>1194</v>
      </c>
      <c r="D933" s="143">
        <v>0.99664554603056299</v>
      </c>
      <c r="E933" s="146">
        <v>0.96983690312438597</v>
      </c>
      <c r="F933" s="137">
        <v>0.99650000000000005</v>
      </c>
      <c r="G933" s="138">
        <v>0.99631800000000004</v>
      </c>
      <c r="H933" s="143" t="s">
        <v>277</v>
      </c>
      <c r="I933" s="146" t="s">
        <v>277</v>
      </c>
      <c r="J933" s="137" t="s">
        <v>277</v>
      </c>
      <c r="K933" s="146" t="s">
        <v>277</v>
      </c>
      <c r="L933" s="137" t="s">
        <v>277</v>
      </c>
      <c r="M933" s="146" t="s">
        <v>277</v>
      </c>
      <c r="N933" s="137" t="s">
        <v>277</v>
      </c>
      <c r="O933" s="138">
        <v>0.67441860465116277</v>
      </c>
      <c r="P933" s="137">
        <v>0.93985389260249985</v>
      </c>
      <c r="Q933" s="138">
        <v>0.93922330227583339</v>
      </c>
    </row>
    <row r="934" spans="1:17" ht="20.149999999999999" customHeight="1" x14ac:dyDescent="0.35">
      <c r="A934" s="148"/>
      <c r="C934" s="136" t="s">
        <v>1195</v>
      </c>
      <c r="D934" s="143" t="s">
        <v>277</v>
      </c>
      <c r="E934" s="146" t="s">
        <v>277</v>
      </c>
      <c r="F934" s="137">
        <v>0.97523271999652006</v>
      </c>
      <c r="G934" s="138">
        <v>0.98851247924449981</v>
      </c>
      <c r="H934" s="143" t="s">
        <v>277</v>
      </c>
      <c r="I934" s="146" t="s">
        <v>277</v>
      </c>
      <c r="J934" s="137">
        <v>0.9957507440476191</v>
      </c>
      <c r="K934" s="146">
        <v>0.99315532700421938</v>
      </c>
      <c r="L934" s="137" t="s">
        <v>277</v>
      </c>
      <c r="M934" s="146" t="s">
        <v>277</v>
      </c>
      <c r="N934" s="137">
        <v>1</v>
      </c>
      <c r="O934" s="138">
        <v>1</v>
      </c>
      <c r="P934" s="137">
        <v>0.93165751920999995</v>
      </c>
      <c r="Q934" s="138">
        <v>0.95866085069600004</v>
      </c>
    </row>
    <row r="935" spans="1:17" ht="20.149999999999999" customHeight="1" x14ac:dyDescent="0.35">
      <c r="A935" s="148"/>
      <c r="C935" s="136" t="s">
        <v>1196</v>
      </c>
      <c r="D935" s="143" t="s">
        <v>277</v>
      </c>
      <c r="E935" s="146" t="s">
        <v>277</v>
      </c>
      <c r="F935" s="137">
        <v>0.99155904273523354</v>
      </c>
      <c r="G935" s="138">
        <v>0.98492187790028585</v>
      </c>
      <c r="H935" s="143">
        <v>0.98642198500153044</v>
      </c>
      <c r="I935" s="146">
        <v>0.98429315476190471</v>
      </c>
      <c r="J935" s="137">
        <v>0.98746177070263486</v>
      </c>
      <c r="K935" s="146">
        <v>0.9841789732770746</v>
      </c>
      <c r="L935" s="137" t="s">
        <v>277</v>
      </c>
      <c r="M935" s="146" t="s">
        <v>277</v>
      </c>
      <c r="N935" s="137">
        <v>0.97011494252873565</v>
      </c>
      <c r="O935" s="138">
        <v>0.95095367847411449</v>
      </c>
      <c r="P935" s="137">
        <v>0.93501216708000001</v>
      </c>
      <c r="Q935" s="138">
        <v>0.95592650683399993</v>
      </c>
    </row>
    <row r="936" spans="1:17" ht="20.149999999999999" customHeight="1" x14ac:dyDescent="0.35">
      <c r="A936" s="148"/>
      <c r="C936" s="136" t="s">
        <v>1197</v>
      </c>
      <c r="D936" s="143" t="s">
        <v>277</v>
      </c>
      <c r="E936" s="146" t="s">
        <v>277</v>
      </c>
      <c r="F936" s="137">
        <v>0.99654192386831275</v>
      </c>
      <c r="G936" s="138">
        <v>0.98197466378482223</v>
      </c>
      <c r="H936" s="143" t="s">
        <v>277</v>
      </c>
      <c r="I936" s="146" t="s">
        <v>277</v>
      </c>
      <c r="J936" s="137" t="s">
        <v>277</v>
      </c>
      <c r="K936" s="146" t="s">
        <v>277</v>
      </c>
      <c r="L936" s="137" t="s">
        <v>277</v>
      </c>
      <c r="M936" s="146" t="s">
        <v>277</v>
      </c>
      <c r="N936" s="137">
        <v>0.75510204081632648</v>
      </c>
      <c r="O936" s="138">
        <v>0.7</v>
      </c>
      <c r="P936" s="137">
        <v>0.95138448530999997</v>
      </c>
      <c r="Q936" s="138">
        <v>0.96655184916600012</v>
      </c>
    </row>
    <row r="937" spans="1:17" ht="20.149999999999999" customHeight="1" x14ac:dyDescent="0.35">
      <c r="A937" s="148"/>
      <c r="C937" s="136" t="s">
        <v>1198</v>
      </c>
      <c r="D937" s="143" t="s">
        <v>277</v>
      </c>
      <c r="E937" s="146" t="s">
        <v>277</v>
      </c>
      <c r="F937" s="137">
        <v>0.99994611281601642</v>
      </c>
      <c r="G937" s="138">
        <v>0.99211258561643834</v>
      </c>
      <c r="H937" s="143">
        <v>0.99720890410958907</v>
      </c>
      <c r="I937" s="146">
        <v>0.99357495408631769</v>
      </c>
      <c r="J937" s="137">
        <v>0.99044805936073055</v>
      </c>
      <c r="K937" s="146">
        <v>0.96094672995780595</v>
      </c>
      <c r="L937" s="137" t="s">
        <v>277</v>
      </c>
      <c r="M937" s="146" t="s">
        <v>277</v>
      </c>
      <c r="N937" s="137">
        <v>0.93283582089552242</v>
      </c>
      <c r="O937" s="138">
        <v>0.8214285714285714</v>
      </c>
      <c r="P937" s="137">
        <v>0.95832633641200005</v>
      </c>
      <c r="Q937" s="138">
        <v>0.94390675715599992</v>
      </c>
    </row>
    <row r="938" spans="1:17" ht="20.149999999999999" customHeight="1" x14ac:dyDescent="0.35">
      <c r="A938" s="148"/>
      <c r="C938" s="136" t="s">
        <v>1199</v>
      </c>
      <c r="D938" s="143" t="s">
        <v>277</v>
      </c>
      <c r="E938" s="146" t="s">
        <v>277</v>
      </c>
      <c r="F938" s="137">
        <v>0.97753436863543786</v>
      </c>
      <c r="G938" s="138">
        <v>0.9926598468715141</v>
      </c>
      <c r="H938" s="143" t="s">
        <v>277</v>
      </c>
      <c r="I938" s="146" t="s">
        <v>277</v>
      </c>
      <c r="J938" s="137">
        <v>0.9670765749882464</v>
      </c>
      <c r="K938" s="146">
        <v>0.92643986611265006</v>
      </c>
      <c r="L938" s="137" t="s">
        <v>277</v>
      </c>
      <c r="M938" s="146" t="s">
        <v>277</v>
      </c>
      <c r="N938" s="137">
        <v>0.76335877862595425</v>
      </c>
      <c r="O938" s="138">
        <v>0.65625</v>
      </c>
      <c r="P938" s="137">
        <v>0.89766933721800002</v>
      </c>
      <c r="Q938" s="138">
        <v>0.86595180445099995</v>
      </c>
    </row>
    <row r="939" spans="1:17" ht="20.149999999999999" customHeight="1" x14ac:dyDescent="0.35">
      <c r="A939" s="148"/>
      <c r="C939" s="136" t="s">
        <v>1200</v>
      </c>
      <c r="D939" s="143" t="s">
        <v>277</v>
      </c>
      <c r="E939" s="146" t="s">
        <v>277</v>
      </c>
      <c r="F939" s="137">
        <v>1</v>
      </c>
      <c r="G939" s="138">
        <v>0.99977100000000008</v>
      </c>
      <c r="H939" s="143" t="s">
        <v>277</v>
      </c>
      <c r="I939" s="146" t="s">
        <v>277</v>
      </c>
      <c r="J939" s="137" t="s">
        <v>277</v>
      </c>
      <c r="K939" s="146" t="s">
        <v>277</v>
      </c>
      <c r="L939" s="137" t="s">
        <v>277</v>
      </c>
      <c r="M939" s="146" t="s">
        <v>277</v>
      </c>
      <c r="N939" s="137">
        <v>0.33333333333333331</v>
      </c>
      <c r="O939" s="138">
        <v>0.81818181818181823</v>
      </c>
      <c r="P939" s="137" t="s">
        <v>277</v>
      </c>
      <c r="Q939" s="138" t="s">
        <v>277</v>
      </c>
    </row>
    <row r="940" spans="1:17" ht="20.149999999999999" customHeight="1" x14ac:dyDescent="0.35">
      <c r="A940" s="148"/>
      <c r="C940" s="136" t="s">
        <v>1201</v>
      </c>
      <c r="D940" s="143">
        <v>0.99535669058674503</v>
      </c>
      <c r="E940" s="146">
        <v>0.99743828598043804</v>
      </c>
      <c r="F940" s="137">
        <v>0.99629999999999996</v>
      </c>
      <c r="G940" s="138">
        <v>0.8909720909090908</v>
      </c>
      <c r="H940" s="143" t="s">
        <v>277</v>
      </c>
      <c r="I940" s="146" t="s">
        <v>277</v>
      </c>
      <c r="J940" s="137" t="s">
        <v>277</v>
      </c>
      <c r="K940" s="146" t="s">
        <v>277</v>
      </c>
      <c r="L940" s="137" t="s">
        <v>277</v>
      </c>
      <c r="M940" s="146" t="s">
        <v>277</v>
      </c>
      <c r="N940" s="137">
        <v>0.96153846153846156</v>
      </c>
      <c r="O940" s="138">
        <v>0.8928571428571429</v>
      </c>
      <c r="P940" s="137">
        <v>0.98922413793333352</v>
      </c>
      <c r="Q940" s="138">
        <v>0.97485632184083326</v>
      </c>
    </row>
    <row r="941" spans="1:17" ht="20.149999999999999" customHeight="1" x14ac:dyDescent="0.35">
      <c r="A941" s="148"/>
      <c r="C941" s="136" t="s">
        <v>1202</v>
      </c>
      <c r="D941" s="143" t="s">
        <v>277</v>
      </c>
      <c r="E941" s="146" t="s">
        <v>277</v>
      </c>
      <c r="F941" s="137">
        <v>0.99790753272334476</v>
      </c>
      <c r="G941" s="138">
        <v>0.99273438684250415</v>
      </c>
      <c r="H941" s="143" t="s">
        <v>277</v>
      </c>
      <c r="I941" s="146" t="s">
        <v>277</v>
      </c>
      <c r="J941" s="137" t="s">
        <v>277</v>
      </c>
      <c r="K941" s="146" t="s">
        <v>277</v>
      </c>
      <c r="L941" s="137" t="s">
        <v>277</v>
      </c>
      <c r="M941" s="146" t="s">
        <v>277</v>
      </c>
      <c r="N941" s="137" t="s">
        <v>277</v>
      </c>
      <c r="O941" s="138" t="s">
        <v>277</v>
      </c>
      <c r="P941" s="137">
        <v>0.97976653696499993</v>
      </c>
      <c r="Q941" s="138">
        <v>0.95750541019099999</v>
      </c>
    </row>
    <row r="942" spans="1:17" ht="20.149999999999999" customHeight="1" x14ac:dyDescent="0.35">
      <c r="A942" s="148"/>
      <c r="C942" s="136" t="s">
        <v>1203</v>
      </c>
      <c r="D942" s="143" t="s">
        <v>277</v>
      </c>
      <c r="E942" s="146" t="s">
        <v>277</v>
      </c>
      <c r="F942" s="137">
        <v>0</v>
      </c>
      <c r="G942" s="138">
        <v>0.99644445454545449</v>
      </c>
      <c r="H942" s="143" t="s">
        <v>277</v>
      </c>
      <c r="I942" s="146" t="s">
        <v>277</v>
      </c>
      <c r="J942" s="137" t="s">
        <v>277</v>
      </c>
      <c r="K942" s="146" t="s">
        <v>277</v>
      </c>
      <c r="L942" s="137" t="s">
        <v>277</v>
      </c>
      <c r="M942" s="146" t="s">
        <v>277</v>
      </c>
      <c r="N942" s="137" t="s">
        <v>277</v>
      </c>
      <c r="O942" s="138" t="s">
        <v>277</v>
      </c>
      <c r="P942" s="137" t="s">
        <v>277</v>
      </c>
      <c r="Q942" s="138" t="s">
        <v>277</v>
      </c>
    </row>
    <row r="943" spans="1:17" ht="20.149999999999999" customHeight="1" x14ac:dyDescent="0.35">
      <c r="A943" s="148"/>
      <c r="C943" s="136" t="s">
        <v>1204</v>
      </c>
      <c r="D943" s="143">
        <v>0.99669263972195798</v>
      </c>
      <c r="E943" s="146">
        <v>0.99590868662911403</v>
      </c>
      <c r="F943" s="137">
        <v>0.99140000000000006</v>
      </c>
      <c r="G943" s="138">
        <v>0.93389509090909084</v>
      </c>
      <c r="H943" s="143" t="s">
        <v>277</v>
      </c>
      <c r="I943" s="146" t="s">
        <v>277</v>
      </c>
      <c r="J943" s="137">
        <v>0.98477714825847862</v>
      </c>
      <c r="K943" s="146">
        <v>0.94516599830464276</v>
      </c>
      <c r="L943" s="137" t="s">
        <v>277</v>
      </c>
      <c r="M943" s="146" t="s">
        <v>277</v>
      </c>
      <c r="N943" s="137">
        <v>0.99667110519307589</v>
      </c>
      <c r="O943" s="138">
        <v>0.99048826886493346</v>
      </c>
      <c r="P943" s="137">
        <v>0.96740765151166674</v>
      </c>
      <c r="Q943" s="138">
        <v>0.97665434332416667</v>
      </c>
    </row>
    <row r="944" spans="1:17" ht="20.149999999999999" customHeight="1" x14ac:dyDescent="0.35">
      <c r="A944" s="148"/>
      <c r="C944" s="136" t="s">
        <v>1205</v>
      </c>
      <c r="D944" s="143">
        <v>0.999720475192173</v>
      </c>
      <c r="E944" s="146">
        <v>0.99985397907033302</v>
      </c>
      <c r="F944" s="137">
        <v>0</v>
      </c>
      <c r="G944" s="138">
        <v>0.80946236363636359</v>
      </c>
      <c r="H944" s="143" t="s">
        <v>277</v>
      </c>
      <c r="I944" s="146" t="s">
        <v>277</v>
      </c>
      <c r="J944" s="137">
        <v>0.95986415174587247</v>
      </c>
      <c r="K944" s="146">
        <v>0.9534165474902081</v>
      </c>
      <c r="L944" s="137" t="s">
        <v>277</v>
      </c>
      <c r="M944" s="146" t="s">
        <v>277</v>
      </c>
      <c r="N944" s="137">
        <v>0.93814432989690721</v>
      </c>
      <c r="O944" s="138">
        <v>0.97771587743732591</v>
      </c>
      <c r="P944" s="137">
        <v>0.94520547945666678</v>
      </c>
      <c r="Q944" s="138">
        <v>0.93664383562166664</v>
      </c>
    </row>
    <row r="945" spans="1:17" ht="20.149999999999999" customHeight="1" x14ac:dyDescent="0.35">
      <c r="A945" s="148"/>
      <c r="C945" s="136" t="s">
        <v>1206</v>
      </c>
      <c r="D945" s="143" t="s">
        <v>277</v>
      </c>
      <c r="E945" s="146" t="s">
        <v>277</v>
      </c>
      <c r="F945" s="137">
        <v>0.98709502737468768</v>
      </c>
      <c r="G945" s="138">
        <v>0.986082253500149</v>
      </c>
      <c r="H945" s="143" t="s">
        <v>277</v>
      </c>
      <c r="I945" s="146" t="s">
        <v>277</v>
      </c>
      <c r="J945" s="137" t="s">
        <v>277</v>
      </c>
      <c r="K945" s="146" t="s">
        <v>277</v>
      </c>
      <c r="L945" s="137" t="s">
        <v>277</v>
      </c>
      <c r="M945" s="146" t="s">
        <v>277</v>
      </c>
      <c r="N945" s="137" t="s">
        <v>277</v>
      </c>
      <c r="O945" s="138" t="s">
        <v>277</v>
      </c>
      <c r="P945" s="137">
        <v>0.97959658650100001</v>
      </c>
      <c r="Q945" s="138">
        <v>0.98941651227099991</v>
      </c>
    </row>
    <row r="946" spans="1:17" ht="20.149999999999999" customHeight="1" x14ac:dyDescent="0.35">
      <c r="A946" s="148"/>
      <c r="C946" s="136" t="s">
        <v>1207</v>
      </c>
      <c r="D946" s="143" t="s">
        <v>277</v>
      </c>
      <c r="E946" s="146" t="s">
        <v>277</v>
      </c>
      <c r="F946" s="137">
        <v>0.96215539383561643</v>
      </c>
      <c r="G946" s="138">
        <v>0.94989083904109584</v>
      </c>
      <c r="H946" s="143" t="s">
        <v>277</v>
      </c>
      <c r="I946" s="146" t="s">
        <v>277</v>
      </c>
      <c r="J946" s="137" t="s">
        <v>277</v>
      </c>
      <c r="K946" s="146" t="s">
        <v>277</v>
      </c>
      <c r="L946" s="137" t="s">
        <v>277</v>
      </c>
      <c r="M946" s="146" t="s">
        <v>277</v>
      </c>
      <c r="N946" s="137" t="s">
        <v>277</v>
      </c>
      <c r="O946" s="138" t="s">
        <v>277</v>
      </c>
      <c r="P946" s="137">
        <v>0.926881054541</v>
      </c>
      <c r="Q946" s="138">
        <v>0.93622214035700002</v>
      </c>
    </row>
    <row r="947" spans="1:17" ht="20.149999999999999" customHeight="1" x14ac:dyDescent="0.35">
      <c r="A947" s="148"/>
      <c r="C947" s="136" t="s">
        <v>1208</v>
      </c>
      <c r="D947" s="143" t="s">
        <v>277</v>
      </c>
      <c r="E947" s="146" t="s">
        <v>277</v>
      </c>
      <c r="F947" s="137">
        <v>0</v>
      </c>
      <c r="G947" s="138">
        <v>0.99996136363636368</v>
      </c>
      <c r="H947" s="143" t="s">
        <v>277</v>
      </c>
      <c r="I947" s="146" t="s">
        <v>277</v>
      </c>
      <c r="J947" s="137">
        <v>0.95889599432150829</v>
      </c>
      <c r="K947" s="146">
        <v>0.93414766552692974</v>
      </c>
      <c r="L947" s="137" t="s">
        <v>277</v>
      </c>
      <c r="M947" s="146" t="s">
        <v>277</v>
      </c>
      <c r="N947" s="137">
        <v>0.8571428571428571</v>
      </c>
      <c r="O947" s="138">
        <v>0.33333333333333331</v>
      </c>
      <c r="P947" s="137">
        <v>0.88310719712499985</v>
      </c>
      <c r="Q947" s="138">
        <v>0.92137146008600002</v>
      </c>
    </row>
    <row r="948" spans="1:17" ht="20.149999999999999" customHeight="1" x14ac:dyDescent="0.35">
      <c r="A948" s="148"/>
      <c r="C948" s="136" t="s">
        <v>1209</v>
      </c>
      <c r="D948" s="143" t="s">
        <v>277</v>
      </c>
      <c r="E948" s="146" t="s">
        <v>277</v>
      </c>
      <c r="F948" s="137">
        <v>0</v>
      </c>
      <c r="G948" s="138">
        <v>0.97865881818181821</v>
      </c>
      <c r="H948" s="143" t="s">
        <v>277</v>
      </c>
      <c r="I948" s="146" t="s">
        <v>277</v>
      </c>
      <c r="J948" s="137" t="s">
        <v>277</v>
      </c>
      <c r="K948" s="146" t="s">
        <v>277</v>
      </c>
      <c r="L948" s="137" t="s">
        <v>277</v>
      </c>
      <c r="M948" s="146" t="s">
        <v>277</v>
      </c>
      <c r="N948" s="137" t="s">
        <v>277</v>
      </c>
      <c r="O948" s="138" t="s">
        <v>277</v>
      </c>
      <c r="P948" s="137">
        <v>0.98863636363666674</v>
      </c>
      <c r="Q948" s="138">
        <v>1</v>
      </c>
    </row>
    <row r="949" spans="1:17" ht="20.149999999999999" customHeight="1" x14ac:dyDescent="0.35">
      <c r="A949" s="148"/>
      <c r="C949" s="136" t="s">
        <v>1210</v>
      </c>
      <c r="D949" s="143" t="s">
        <v>277</v>
      </c>
      <c r="E949" s="146" t="s">
        <v>277</v>
      </c>
      <c r="F949" s="137" t="s">
        <v>277</v>
      </c>
      <c r="G949" s="138" t="s">
        <v>277</v>
      </c>
      <c r="H949" s="143" t="s">
        <v>277</v>
      </c>
      <c r="I949" s="146" t="s">
        <v>277</v>
      </c>
      <c r="J949" s="137" t="s">
        <v>277</v>
      </c>
      <c r="K949" s="146" t="s">
        <v>277</v>
      </c>
      <c r="L949" s="137" t="s">
        <v>277</v>
      </c>
      <c r="M949" s="146" t="s">
        <v>277</v>
      </c>
      <c r="N949" s="137" t="s">
        <v>277</v>
      </c>
      <c r="O949" s="138">
        <v>0.5714285714285714</v>
      </c>
      <c r="P949" s="137" t="s">
        <v>277</v>
      </c>
      <c r="Q949" s="138">
        <v>0.931372549025</v>
      </c>
    </row>
    <row r="950" spans="1:17" ht="20.149999999999999" customHeight="1" x14ac:dyDescent="0.35">
      <c r="A950" s="148"/>
      <c r="C950" s="136" t="s">
        <v>1211</v>
      </c>
      <c r="D950" s="143" t="s">
        <v>277</v>
      </c>
      <c r="E950" s="146" t="s">
        <v>277</v>
      </c>
      <c r="F950" s="137" t="s">
        <v>277</v>
      </c>
      <c r="G950" s="138" t="s">
        <v>277</v>
      </c>
      <c r="H950" s="143" t="s">
        <v>277</v>
      </c>
      <c r="I950" s="146" t="s">
        <v>277</v>
      </c>
      <c r="J950" s="137" t="s">
        <v>277</v>
      </c>
      <c r="K950" s="146" t="s">
        <v>277</v>
      </c>
      <c r="L950" s="137" t="s">
        <v>277</v>
      </c>
      <c r="M950" s="146" t="s">
        <v>277</v>
      </c>
      <c r="N950" s="137" t="s">
        <v>277</v>
      </c>
      <c r="O950" s="138" t="s">
        <v>277</v>
      </c>
      <c r="P950" s="137">
        <v>0.91547013279833334</v>
      </c>
      <c r="Q950" s="138">
        <v>0.94162890308833325</v>
      </c>
    </row>
    <row r="951" spans="1:17" ht="20.149999999999999" customHeight="1" x14ac:dyDescent="0.35">
      <c r="A951" s="148"/>
      <c r="C951" s="136" t="s">
        <v>1212</v>
      </c>
      <c r="D951" s="143" t="s">
        <v>277</v>
      </c>
      <c r="E951" s="146" t="s">
        <v>277</v>
      </c>
      <c r="F951" s="137">
        <v>1</v>
      </c>
      <c r="G951" s="138">
        <v>1</v>
      </c>
      <c r="H951" s="143" t="s">
        <v>277</v>
      </c>
      <c r="I951" s="146" t="s">
        <v>277</v>
      </c>
      <c r="J951" s="137">
        <v>0.98223340855651187</v>
      </c>
      <c r="K951" s="146">
        <v>0.99062439795156065</v>
      </c>
      <c r="L951" s="137" t="s">
        <v>277</v>
      </c>
      <c r="M951" s="146" t="s">
        <v>277</v>
      </c>
      <c r="N951" s="137">
        <v>0.98701298701298701</v>
      </c>
      <c r="O951" s="138">
        <v>0.96309963099630991</v>
      </c>
      <c r="P951" s="137">
        <v>0.84169939044499997</v>
      </c>
      <c r="Q951" s="138">
        <v>0.92704718192000013</v>
      </c>
    </row>
    <row r="952" spans="1:17" ht="20.149999999999999" customHeight="1" x14ac:dyDescent="0.35">
      <c r="A952" s="148"/>
      <c r="C952" s="136" t="s">
        <v>1213</v>
      </c>
      <c r="D952" s="143" t="s">
        <v>277</v>
      </c>
      <c r="E952" s="146" t="s">
        <v>277</v>
      </c>
      <c r="F952" s="137">
        <v>0.97637945973496432</v>
      </c>
      <c r="G952" s="138">
        <v>0.96977684958103416</v>
      </c>
      <c r="H952" s="143" t="s">
        <v>277</v>
      </c>
      <c r="I952" s="146" t="s">
        <v>277</v>
      </c>
      <c r="J952" s="137" t="s">
        <v>277</v>
      </c>
      <c r="K952" s="146" t="s">
        <v>277</v>
      </c>
      <c r="L952" s="137" t="s">
        <v>277</v>
      </c>
      <c r="M952" s="146" t="s">
        <v>277</v>
      </c>
      <c r="N952" s="137" t="s">
        <v>277</v>
      </c>
      <c r="O952" s="138" t="s">
        <v>277</v>
      </c>
      <c r="P952" s="137">
        <v>0.95647753812299996</v>
      </c>
      <c r="Q952" s="138">
        <v>0.93547855872499996</v>
      </c>
    </row>
    <row r="953" spans="1:17" ht="20.149999999999999" customHeight="1" x14ac:dyDescent="0.35">
      <c r="A953" s="148"/>
      <c r="C953" s="136" t="s">
        <v>1214</v>
      </c>
      <c r="D953" s="143" t="s">
        <v>277</v>
      </c>
      <c r="E953" s="146" t="s">
        <v>277</v>
      </c>
      <c r="F953" s="137" t="s">
        <v>277</v>
      </c>
      <c r="G953" s="138" t="s">
        <v>277</v>
      </c>
      <c r="H953" s="143" t="s">
        <v>277</v>
      </c>
      <c r="I953" s="146" t="s">
        <v>277</v>
      </c>
      <c r="J953" s="137">
        <v>0.99355204705638511</v>
      </c>
      <c r="K953" s="146">
        <v>0.99530049786628749</v>
      </c>
      <c r="L953" s="137" t="s">
        <v>277</v>
      </c>
      <c r="M953" s="146" t="s">
        <v>277</v>
      </c>
      <c r="N953" s="137" t="s">
        <v>277</v>
      </c>
      <c r="O953" s="138" t="s">
        <v>277</v>
      </c>
      <c r="P953" s="137">
        <v>0.68583480239399985</v>
      </c>
      <c r="Q953" s="138">
        <v>0.77408628578250005</v>
      </c>
    </row>
    <row r="954" spans="1:17" ht="20.149999999999999" customHeight="1" x14ac:dyDescent="0.35">
      <c r="A954" s="148"/>
      <c r="C954" s="136" t="s">
        <v>1215</v>
      </c>
      <c r="D954" s="143" t="s">
        <v>277</v>
      </c>
      <c r="E954" s="146" t="s">
        <v>277</v>
      </c>
      <c r="F954" s="137">
        <v>0.98400637366818877</v>
      </c>
      <c r="G954" s="138">
        <v>0.991698794451363</v>
      </c>
      <c r="H954" s="143" t="s">
        <v>277</v>
      </c>
      <c r="I954" s="146" t="s">
        <v>277</v>
      </c>
      <c r="J954" s="137" t="s">
        <v>277</v>
      </c>
      <c r="K954" s="146" t="s">
        <v>277</v>
      </c>
      <c r="L954" s="137" t="s">
        <v>277</v>
      </c>
      <c r="M954" s="146" t="s">
        <v>277</v>
      </c>
      <c r="N954" s="137">
        <v>1</v>
      </c>
      <c r="O954" s="138">
        <v>1</v>
      </c>
      <c r="P954" s="137">
        <v>0.895825721593</v>
      </c>
      <c r="Q954" s="138">
        <v>0.96081454210799999</v>
      </c>
    </row>
    <row r="955" spans="1:17" ht="20.149999999999999" customHeight="1" x14ac:dyDescent="0.35">
      <c r="A955" s="148"/>
      <c r="C955" s="136" t="s">
        <v>1216</v>
      </c>
      <c r="D955" s="143" t="s">
        <v>277</v>
      </c>
      <c r="E955" s="146" t="s">
        <v>277</v>
      </c>
      <c r="F955" s="137" t="s">
        <v>277</v>
      </c>
      <c r="G955" s="138" t="s">
        <v>277</v>
      </c>
      <c r="H955" s="143" t="s">
        <v>277</v>
      </c>
      <c r="I955" s="146" t="s">
        <v>277</v>
      </c>
      <c r="J955" s="137" t="s">
        <v>277</v>
      </c>
      <c r="K955" s="146" t="s">
        <v>277</v>
      </c>
      <c r="L955" s="137" t="s">
        <v>277</v>
      </c>
      <c r="M955" s="146" t="s">
        <v>277</v>
      </c>
      <c r="N955" s="137" t="s">
        <v>277</v>
      </c>
      <c r="O955" s="138" t="s">
        <v>277</v>
      </c>
      <c r="P955" s="137">
        <v>0.92784992785428555</v>
      </c>
      <c r="Q955" s="138">
        <v>0.90079365079857143</v>
      </c>
    </row>
    <row r="956" spans="1:17" ht="20.149999999999999" customHeight="1" x14ac:dyDescent="0.35">
      <c r="A956" s="148"/>
      <c r="C956" s="136" t="s">
        <v>1217</v>
      </c>
      <c r="D956" s="143" t="s">
        <v>277</v>
      </c>
      <c r="E956" s="146" t="s">
        <v>277</v>
      </c>
      <c r="F956" s="137">
        <v>0.99966038812785385</v>
      </c>
      <c r="G956" s="138">
        <v>0.99975118536410812</v>
      </c>
      <c r="H956" s="143" t="s">
        <v>277</v>
      </c>
      <c r="I956" s="146" t="s">
        <v>277</v>
      </c>
      <c r="J956" s="137" t="s">
        <v>277</v>
      </c>
      <c r="K956" s="146" t="s">
        <v>277</v>
      </c>
      <c r="L956" s="137" t="s">
        <v>277</v>
      </c>
      <c r="M956" s="146" t="s">
        <v>277</v>
      </c>
      <c r="N956" s="137" t="s">
        <v>277</v>
      </c>
      <c r="O956" s="138" t="s">
        <v>277</v>
      </c>
      <c r="P956" s="137">
        <v>0.9434311961109999</v>
      </c>
      <c r="Q956" s="138">
        <v>0.95637217302400002</v>
      </c>
    </row>
    <row r="957" spans="1:17" ht="20.149999999999999" customHeight="1" x14ac:dyDescent="0.35">
      <c r="A957" s="148"/>
      <c r="C957" s="136" t="s">
        <v>1218</v>
      </c>
      <c r="D957" s="143" t="s">
        <v>277</v>
      </c>
      <c r="E957" s="146" t="s">
        <v>277</v>
      </c>
      <c r="F957" s="137">
        <v>0.99354166666666666</v>
      </c>
      <c r="G957" s="138">
        <v>0.9890816210045662</v>
      </c>
      <c r="H957" s="143" t="s">
        <v>277</v>
      </c>
      <c r="I957" s="146" t="s">
        <v>277</v>
      </c>
      <c r="J957" s="137">
        <v>0.99643550228310507</v>
      </c>
      <c r="K957" s="146">
        <v>0.98076476793248946</v>
      </c>
      <c r="L957" s="137" t="s">
        <v>277</v>
      </c>
      <c r="M957" s="146" t="s">
        <v>277</v>
      </c>
      <c r="N957" s="137" t="s">
        <v>277</v>
      </c>
      <c r="O957" s="138" t="s">
        <v>277</v>
      </c>
      <c r="P957" s="137">
        <v>0.93041761766700004</v>
      </c>
      <c r="Q957" s="138">
        <v>0.97330977401699992</v>
      </c>
    </row>
    <row r="958" spans="1:17" ht="20.149999999999999" customHeight="1" x14ac:dyDescent="0.35">
      <c r="A958" s="148"/>
      <c r="C958" s="136" t="s">
        <v>1219</v>
      </c>
      <c r="D958" s="143" t="s">
        <v>277</v>
      </c>
      <c r="E958" s="146" t="s">
        <v>277</v>
      </c>
      <c r="F958" s="137">
        <v>0.99384080645952977</v>
      </c>
      <c r="G958" s="138">
        <v>0.98647387544208665</v>
      </c>
      <c r="H958" s="143" t="s">
        <v>277</v>
      </c>
      <c r="I958" s="146" t="s">
        <v>277</v>
      </c>
      <c r="J958" s="137">
        <v>0.98781427053824367</v>
      </c>
      <c r="K958" s="146">
        <v>0.9959697769953052</v>
      </c>
      <c r="L958" s="137" t="s">
        <v>277</v>
      </c>
      <c r="M958" s="146" t="s">
        <v>277</v>
      </c>
      <c r="N958" s="137">
        <v>0.94772727272727275</v>
      </c>
      <c r="O958" s="138">
        <v>0.94088669950738912</v>
      </c>
      <c r="P958" s="137">
        <v>0.94442511539399998</v>
      </c>
      <c r="Q958" s="138">
        <v>0.90736852152300007</v>
      </c>
    </row>
    <row r="959" spans="1:17" ht="20.149999999999999" customHeight="1" x14ac:dyDescent="0.35">
      <c r="A959" s="148"/>
      <c r="C959" s="136" t="s">
        <v>1220</v>
      </c>
      <c r="D959" s="143" t="s">
        <v>277</v>
      </c>
      <c r="E959" s="146" t="s">
        <v>277</v>
      </c>
      <c r="F959" s="137">
        <v>0.94462225465665828</v>
      </c>
      <c r="G959" s="138">
        <v>0.90894011931020657</v>
      </c>
      <c r="H959" s="143" t="s">
        <v>277</v>
      </c>
      <c r="I959" s="146" t="s">
        <v>277</v>
      </c>
      <c r="J959" s="137">
        <v>0.98836487003058104</v>
      </c>
      <c r="K959" s="146">
        <v>0.93846007397737163</v>
      </c>
      <c r="L959" s="137" t="s">
        <v>277</v>
      </c>
      <c r="M959" s="146" t="s">
        <v>277</v>
      </c>
      <c r="N959" s="137">
        <v>0.92307692307692313</v>
      </c>
      <c r="O959" s="138" t="s">
        <v>277</v>
      </c>
      <c r="P959" s="137">
        <v>0.90000894174500001</v>
      </c>
      <c r="Q959" s="138">
        <v>0.92965959947599996</v>
      </c>
    </row>
    <row r="960" spans="1:17" ht="20.149999999999999" customHeight="1" x14ac:dyDescent="0.35">
      <c r="A960" s="148"/>
      <c r="C960" s="136" t="s">
        <v>1221</v>
      </c>
      <c r="D960" s="143" t="s">
        <v>277</v>
      </c>
      <c r="E960" s="146" t="s">
        <v>277</v>
      </c>
      <c r="F960" s="137">
        <v>0.99932440846824411</v>
      </c>
      <c r="G960" s="138">
        <v>0.99618377976190475</v>
      </c>
      <c r="H960" s="143" t="s">
        <v>277</v>
      </c>
      <c r="I960" s="146" t="s">
        <v>277</v>
      </c>
      <c r="J960" s="137" t="s">
        <v>277</v>
      </c>
      <c r="K960" s="146" t="s">
        <v>277</v>
      </c>
      <c r="L960" s="137" t="s">
        <v>277</v>
      </c>
      <c r="M960" s="146" t="s">
        <v>277</v>
      </c>
      <c r="N960" s="137">
        <v>0.5</v>
      </c>
      <c r="O960" s="138" t="s">
        <v>277</v>
      </c>
      <c r="P960" s="137">
        <v>0.955808290442</v>
      </c>
      <c r="Q960" s="138">
        <v>0.97071462208600001</v>
      </c>
    </row>
    <row r="961" spans="1:17" ht="20.149999999999999" customHeight="1" x14ac:dyDescent="0.35">
      <c r="A961" s="148"/>
      <c r="C961" s="136" t="s">
        <v>1222</v>
      </c>
      <c r="D961" s="143" t="s">
        <v>277</v>
      </c>
      <c r="E961" s="146" t="s">
        <v>277</v>
      </c>
      <c r="F961" s="137" t="s">
        <v>277</v>
      </c>
      <c r="G961" s="138" t="s">
        <v>277</v>
      </c>
      <c r="H961" s="143" t="s">
        <v>277</v>
      </c>
      <c r="I961" s="146" t="s">
        <v>277</v>
      </c>
      <c r="J961" s="137">
        <v>0.94055674844794668</v>
      </c>
      <c r="K961" s="146">
        <v>0.82197871112730814</v>
      </c>
      <c r="L961" s="137" t="s">
        <v>277</v>
      </c>
      <c r="M961" s="146" t="s">
        <v>277</v>
      </c>
      <c r="N961" s="137">
        <v>0.6</v>
      </c>
      <c r="O961" s="138">
        <v>0.75</v>
      </c>
      <c r="P961" s="137">
        <v>0.96614583333333326</v>
      </c>
      <c r="Q961" s="138">
        <v>0.9644097222225001</v>
      </c>
    </row>
    <row r="962" spans="1:17" ht="20.149999999999999" customHeight="1" x14ac:dyDescent="0.35">
      <c r="A962" s="148"/>
      <c r="C962" s="136" t="s">
        <v>1223</v>
      </c>
      <c r="D962" s="143" t="s">
        <v>277</v>
      </c>
      <c r="E962" s="146" t="s">
        <v>277</v>
      </c>
      <c r="F962" s="137">
        <v>0.98003882052569902</v>
      </c>
      <c r="G962" s="138">
        <v>0.98304690743046907</v>
      </c>
      <c r="H962" s="143">
        <v>0.98855173802946594</v>
      </c>
      <c r="I962" s="146">
        <v>0.95475456621004562</v>
      </c>
      <c r="J962" s="137">
        <v>0.97627618554327811</v>
      </c>
      <c r="K962" s="146">
        <v>0.78864978902953586</v>
      </c>
      <c r="L962" s="137" t="s">
        <v>277</v>
      </c>
      <c r="M962" s="146" t="s">
        <v>277</v>
      </c>
      <c r="N962" s="137" t="s">
        <v>277</v>
      </c>
      <c r="O962" s="138" t="s">
        <v>277</v>
      </c>
      <c r="P962" s="137">
        <v>0.89899989582200002</v>
      </c>
      <c r="Q962" s="138">
        <v>0.90702057483900012</v>
      </c>
    </row>
    <row r="963" spans="1:17" ht="20.149999999999999" customHeight="1" x14ac:dyDescent="0.35">
      <c r="A963" s="148"/>
      <c r="C963" s="136" t="s">
        <v>1224</v>
      </c>
      <c r="D963" s="143" t="s">
        <v>277</v>
      </c>
      <c r="E963" s="146" t="s">
        <v>277</v>
      </c>
      <c r="F963" s="137">
        <v>0.99839041095890413</v>
      </c>
      <c r="G963" s="138">
        <v>0.99054520615996022</v>
      </c>
      <c r="H963" s="143" t="s">
        <v>277</v>
      </c>
      <c r="I963" s="146" t="s">
        <v>277</v>
      </c>
      <c r="J963" s="137" t="s">
        <v>277</v>
      </c>
      <c r="K963" s="146" t="s">
        <v>277</v>
      </c>
      <c r="L963" s="137" t="s">
        <v>277</v>
      </c>
      <c r="M963" s="146" t="s">
        <v>277</v>
      </c>
      <c r="N963" s="137" t="s">
        <v>277</v>
      </c>
      <c r="O963" s="138" t="s">
        <v>277</v>
      </c>
      <c r="P963" s="137">
        <v>0.98192548874999996</v>
      </c>
      <c r="Q963" s="138">
        <v>0.96601681690099994</v>
      </c>
    </row>
    <row r="964" spans="1:17" ht="20.149999999999999" customHeight="1" x14ac:dyDescent="0.35">
      <c r="A964" s="148"/>
      <c r="C964" s="136" t="s">
        <v>1225</v>
      </c>
      <c r="D964" s="143" t="s">
        <v>277</v>
      </c>
      <c r="E964" s="146" t="s">
        <v>277</v>
      </c>
      <c r="F964" s="137">
        <v>0.94969532295204284</v>
      </c>
      <c r="G964" s="138">
        <v>0.97424127527723414</v>
      </c>
      <c r="H964" s="143" t="s">
        <v>277</v>
      </c>
      <c r="I964" s="146" t="s">
        <v>277</v>
      </c>
      <c r="J964" s="137" t="s">
        <v>277</v>
      </c>
      <c r="K964" s="146" t="s">
        <v>277</v>
      </c>
      <c r="L964" s="137" t="s">
        <v>277</v>
      </c>
      <c r="M964" s="146" t="s">
        <v>277</v>
      </c>
      <c r="N964" s="137" t="s">
        <v>277</v>
      </c>
      <c r="O964" s="138" t="s">
        <v>277</v>
      </c>
      <c r="P964" s="137">
        <v>0.91739344335599993</v>
      </c>
      <c r="Q964" s="138">
        <v>0.9042714464060001</v>
      </c>
    </row>
    <row r="965" spans="1:17" ht="20.149999999999999" customHeight="1" x14ac:dyDescent="0.35">
      <c r="A965" s="148"/>
      <c r="C965" s="136" t="s">
        <v>1226</v>
      </c>
      <c r="D965" s="143" t="s">
        <v>277</v>
      </c>
      <c r="E965" s="146" t="s">
        <v>277</v>
      </c>
      <c r="F965" s="137">
        <v>0.99477688661476649</v>
      </c>
      <c r="G965" s="138">
        <v>0.98210162411789126</v>
      </c>
      <c r="H965" s="143">
        <v>0.97819139672587951</v>
      </c>
      <c r="I965" s="146">
        <v>0.99299181887366816</v>
      </c>
      <c r="J965" s="137">
        <v>0.95364439456721917</v>
      </c>
      <c r="K965" s="146">
        <v>0.96337684599156115</v>
      </c>
      <c r="L965" s="137" t="s">
        <v>277</v>
      </c>
      <c r="M965" s="146" t="s">
        <v>277</v>
      </c>
      <c r="N965" s="137">
        <v>0.7857142857142857</v>
      </c>
      <c r="O965" s="138">
        <v>0.7857142857142857</v>
      </c>
      <c r="P965" s="137">
        <v>0.91982162358899999</v>
      </c>
      <c r="Q965" s="138">
        <v>0.9347465603009999</v>
      </c>
    </row>
    <row r="966" spans="1:17" ht="20.149999999999999" customHeight="1" x14ac:dyDescent="0.35">
      <c r="A966" s="148"/>
      <c r="C966" s="136" t="s">
        <v>1227</v>
      </c>
      <c r="D966" s="143" t="s">
        <v>277</v>
      </c>
      <c r="E966" s="146" t="s">
        <v>277</v>
      </c>
      <c r="F966" s="137">
        <v>0</v>
      </c>
      <c r="G966" s="138">
        <v>1</v>
      </c>
      <c r="H966" s="143" t="s">
        <v>277</v>
      </c>
      <c r="I966" s="146" t="s">
        <v>277</v>
      </c>
      <c r="J966" s="137">
        <v>0.98162660001655855</v>
      </c>
      <c r="K966" s="146">
        <v>0.96279981199222175</v>
      </c>
      <c r="L966" s="137" t="s">
        <v>277</v>
      </c>
      <c r="M966" s="146" t="s">
        <v>277</v>
      </c>
      <c r="N966" s="137" t="s">
        <v>277</v>
      </c>
      <c r="O966" s="138" t="s">
        <v>277</v>
      </c>
      <c r="P966" s="137" t="s">
        <v>277</v>
      </c>
      <c r="Q966" s="138" t="s">
        <v>277</v>
      </c>
    </row>
    <row r="967" spans="1:17" ht="20.149999999999999" customHeight="1" x14ac:dyDescent="0.35">
      <c r="A967" s="148"/>
      <c r="C967" s="136" t="s">
        <v>1228</v>
      </c>
      <c r="D967" s="143" t="s">
        <v>277</v>
      </c>
      <c r="E967" s="146" t="s">
        <v>277</v>
      </c>
      <c r="F967" s="137">
        <v>0.9697598457622042</v>
      </c>
      <c r="G967" s="138">
        <v>0.99522831050228311</v>
      </c>
      <c r="H967" s="143" t="s">
        <v>277</v>
      </c>
      <c r="I967" s="146" t="s">
        <v>277</v>
      </c>
      <c r="J967" s="137">
        <v>0.99909341704718413</v>
      </c>
      <c r="K967" s="146">
        <v>0.99330344585091424</v>
      </c>
      <c r="L967" s="137" t="s">
        <v>277</v>
      </c>
      <c r="M967" s="146" t="s">
        <v>277</v>
      </c>
      <c r="N967" s="137">
        <v>1</v>
      </c>
      <c r="O967" s="138">
        <v>1</v>
      </c>
      <c r="P967" s="137">
        <v>0.97468554167999999</v>
      </c>
      <c r="Q967" s="138">
        <v>0.97753324163200006</v>
      </c>
    </row>
    <row r="968" spans="1:17" ht="20.149999999999999" customHeight="1" x14ac:dyDescent="0.35">
      <c r="A968" s="148"/>
      <c r="C968" s="136" t="s">
        <v>1229</v>
      </c>
      <c r="D968" s="143" t="s">
        <v>277</v>
      </c>
      <c r="E968" s="146" t="s">
        <v>277</v>
      </c>
      <c r="F968" s="137">
        <v>0.9843164559839942</v>
      </c>
      <c r="G968" s="138">
        <v>0.97589849173292942</v>
      </c>
      <c r="H968" s="143">
        <v>0.9614393074581431</v>
      </c>
      <c r="I968" s="146">
        <v>0.91943112633181123</v>
      </c>
      <c r="J968" s="137">
        <v>0.99645167427701675</v>
      </c>
      <c r="K968" s="146">
        <v>0.99673347398030943</v>
      </c>
      <c r="L968" s="137" t="s">
        <v>277</v>
      </c>
      <c r="M968" s="146" t="s">
        <v>277</v>
      </c>
      <c r="N968" s="137" t="s">
        <v>277</v>
      </c>
      <c r="O968" s="138">
        <v>1</v>
      </c>
      <c r="P968" s="137">
        <v>0.96326999730999996</v>
      </c>
      <c r="Q968" s="138">
        <v>0.94191025879700008</v>
      </c>
    </row>
    <row r="969" spans="1:17" ht="20.149999999999999" customHeight="1" x14ac:dyDescent="0.35">
      <c r="A969" s="148"/>
      <c r="C969" s="136" t="s">
        <v>1230</v>
      </c>
      <c r="D969" s="143" t="s">
        <v>277</v>
      </c>
      <c r="E969" s="146" t="s">
        <v>277</v>
      </c>
      <c r="F969" s="137">
        <v>0.99420713429256591</v>
      </c>
      <c r="G969" s="138">
        <v>0.99159839509284931</v>
      </c>
      <c r="H969" s="143" t="s">
        <v>277</v>
      </c>
      <c r="I969" s="146" t="s">
        <v>277</v>
      </c>
      <c r="J969" s="137" t="s">
        <v>277</v>
      </c>
      <c r="K969" s="146" t="s">
        <v>277</v>
      </c>
      <c r="L969" s="137" t="s">
        <v>277</v>
      </c>
      <c r="M969" s="146" t="s">
        <v>277</v>
      </c>
      <c r="N969" s="137">
        <v>1</v>
      </c>
      <c r="O969" s="138" t="s">
        <v>277</v>
      </c>
      <c r="P969" s="137">
        <v>0.96605989430399997</v>
      </c>
      <c r="Q969" s="138">
        <v>0.92304460472000005</v>
      </c>
    </row>
    <row r="970" spans="1:17" ht="20.149999999999999" customHeight="1" x14ac:dyDescent="0.35">
      <c r="A970" s="148"/>
      <c r="C970" s="136" t="s">
        <v>1231</v>
      </c>
      <c r="D970" s="143" t="s">
        <v>277</v>
      </c>
      <c r="E970" s="146">
        <v>1</v>
      </c>
      <c r="F970" s="137">
        <v>0.98709999999999998</v>
      </c>
      <c r="G970" s="138">
        <v>0.98317309090909077</v>
      </c>
      <c r="H970" s="143" t="s">
        <v>277</v>
      </c>
      <c r="I970" s="146" t="s">
        <v>277</v>
      </c>
      <c r="J970" s="137" t="s">
        <v>277</v>
      </c>
      <c r="K970" s="146" t="s">
        <v>277</v>
      </c>
      <c r="L970" s="137" t="s">
        <v>277</v>
      </c>
      <c r="M970" s="146" t="s">
        <v>277</v>
      </c>
      <c r="N970" s="137" t="s">
        <v>277</v>
      </c>
      <c r="O970" s="138" t="s">
        <v>277</v>
      </c>
      <c r="P970" s="137">
        <v>0.98394769430818185</v>
      </c>
      <c r="Q970" s="138">
        <v>0.97370476306583331</v>
      </c>
    </row>
    <row r="971" spans="1:17" ht="20.149999999999999" customHeight="1" x14ac:dyDescent="0.35">
      <c r="A971" s="148"/>
      <c r="C971" s="136" t="s">
        <v>1232</v>
      </c>
      <c r="D971" s="143">
        <v>0.92056572701733996</v>
      </c>
      <c r="E971" s="146">
        <v>0.94442741853100398</v>
      </c>
      <c r="F971" s="137">
        <v>1</v>
      </c>
      <c r="G971" s="138">
        <v>0.99858009090909094</v>
      </c>
      <c r="H971" s="143" t="s">
        <v>277</v>
      </c>
      <c r="I971" s="146" t="s">
        <v>277</v>
      </c>
      <c r="J971" s="137">
        <v>0.96248945932539687</v>
      </c>
      <c r="K971" s="146">
        <v>0.97412743723290607</v>
      </c>
      <c r="L971" s="137" t="s">
        <v>277</v>
      </c>
      <c r="M971" s="146" t="s">
        <v>277</v>
      </c>
      <c r="N971" s="137">
        <v>0.80851063829787229</v>
      </c>
      <c r="O971" s="138">
        <v>0.88888888888888884</v>
      </c>
      <c r="P971" s="137">
        <v>0.93053397722272724</v>
      </c>
      <c r="Q971" s="138">
        <v>0.95806783321166666</v>
      </c>
    </row>
    <row r="972" spans="1:17" ht="20.149999999999999" customHeight="1" x14ac:dyDescent="0.35">
      <c r="A972" s="148"/>
      <c r="C972" s="136" t="s">
        <v>1233</v>
      </c>
      <c r="D972" s="143" t="s">
        <v>277</v>
      </c>
      <c r="E972" s="146" t="s">
        <v>277</v>
      </c>
      <c r="F972" s="137">
        <v>0.95060835235920849</v>
      </c>
      <c r="G972" s="138">
        <v>0.97521134916039376</v>
      </c>
      <c r="H972" s="143">
        <v>0.99798801369863011</v>
      </c>
      <c r="I972" s="146">
        <v>0.99731238489871088</v>
      </c>
      <c r="J972" s="137">
        <v>0.99520728114478119</v>
      </c>
      <c r="K972" s="146">
        <v>0.96791028911564625</v>
      </c>
      <c r="L972" s="137" t="s">
        <v>277</v>
      </c>
      <c r="M972" s="146" t="s">
        <v>277</v>
      </c>
      <c r="N972" s="137" t="s">
        <v>277</v>
      </c>
      <c r="O972" s="138" t="s">
        <v>277</v>
      </c>
      <c r="P972" s="137">
        <v>0.96704306722699995</v>
      </c>
      <c r="Q972" s="138">
        <v>0.95115554401500002</v>
      </c>
    </row>
    <row r="973" spans="1:17" ht="20.149999999999999" customHeight="1" x14ac:dyDescent="0.35">
      <c r="A973" s="148"/>
      <c r="C973" s="136" t="s">
        <v>1234</v>
      </c>
      <c r="D973" s="143">
        <v>0.99559748427673</v>
      </c>
      <c r="E973" s="146">
        <v>0.99830995436876802</v>
      </c>
      <c r="F973" s="137">
        <v>1</v>
      </c>
      <c r="G973" s="138">
        <v>1</v>
      </c>
      <c r="H973" s="143" t="s">
        <v>277</v>
      </c>
      <c r="I973" s="146" t="s">
        <v>277</v>
      </c>
      <c r="J973" s="137">
        <v>0.99638742368742406</v>
      </c>
      <c r="K973" s="146">
        <v>0.99506673960520053</v>
      </c>
      <c r="L973" s="137" t="s">
        <v>277</v>
      </c>
      <c r="M973" s="146" t="s">
        <v>277</v>
      </c>
      <c r="N973" s="137">
        <v>0.9537366548042705</v>
      </c>
      <c r="O973" s="138">
        <v>0.96744186046511627</v>
      </c>
      <c r="P973" s="137" t="s">
        <v>277</v>
      </c>
      <c r="Q973" s="138">
        <v>0.75756980820666664</v>
      </c>
    </row>
    <row r="974" spans="1:17" ht="20.149999999999999" customHeight="1" x14ac:dyDescent="0.35">
      <c r="A974" s="148"/>
      <c r="C974" s="136" t="s">
        <v>1235</v>
      </c>
      <c r="D974" s="143" t="s">
        <v>277</v>
      </c>
      <c r="E974" s="146" t="s">
        <v>277</v>
      </c>
      <c r="F974" s="137">
        <v>0</v>
      </c>
      <c r="G974" s="138">
        <v>0.88711081818181825</v>
      </c>
      <c r="H974" s="143" t="s">
        <v>277</v>
      </c>
      <c r="I974" s="146" t="s">
        <v>277</v>
      </c>
      <c r="J974" s="137">
        <v>0.99417044986263725</v>
      </c>
      <c r="K974" s="146">
        <v>0.98922171585648166</v>
      </c>
      <c r="L974" s="137" t="s">
        <v>277</v>
      </c>
      <c r="M974" s="146" t="s">
        <v>277</v>
      </c>
      <c r="N974" s="137">
        <v>0.98613518197573657</v>
      </c>
      <c r="O974" s="138">
        <v>0.96285714285714286</v>
      </c>
      <c r="P974" s="137">
        <v>0.90170088507916657</v>
      </c>
      <c r="Q974" s="138">
        <v>0.92008205147500022</v>
      </c>
    </row>
    <row r="975" spans="1:17" ht="20.149999999999999" customHeight="1" x14ac:dyDescent="0.35">
      <c r="A975" s="148"/>
      <c r="C975" s="136" t="s">
        <v>1236</v>
      </c>
      <c r="D975" s="143" t="s">
        <v>277</v>
      </c>
      <c r="E975" s="146" t="s">
        <v>277</v>
      </c>
      <c r="F975" s="137">
        <v>0</v>
      </c>
      <c r="G975" s="138">
        <v>0.97127563636363634</v>
      </c>
      <c r="H975" s="143" t="s">
        <v>277</v>
      </c>
      <c r="I975" s="146" t="s">
        <v>277</v>
      </c>
      <c r="J975" s="137" t="s">
        <v>277</v>
      </c>
      <c r="K975" s="146" t="s">
        <v>277</v>
      </c>
      <c r="L975" s="137" t="s">
        <v>277</v>
      </c>
      <c r="M975" s="146" t="s">
        <v>277</v>
      </c>
      <c r="N975" s="137" t="s">
        <v>277</v>
      </c>
      <c r="O975" s="138" t="s">
        <v>277</v>
      </c>
      <c r="P975" s="137" t="s">
        <v>277</v>
      </c>
      <c r="Q975" s="138" t="s">
        <v>277</v>
      </c>
    </row>
    <row r="976" spans="1:17" ht="20.149999999999999" customHeight="1" x14ac:dyDescent="0.35">
      <c r="A976" s="148"/>
      <c r="C976" s="136" t="s">
        <v>1237</v>
      </c>
      <c r="D976" s="143" t="s">
        <v>277</v>
      </c>
      <c r="E976" s="146" t="s">
        <v>277</v>
      </c>
      <c r="F976" s="137">
        <v>0</v>
      </c>
      <c r="G976" s="138">
        <v>0.96034781818181825</v>
      </c>
      <c r="H976" s="143" t="s">
        <v>277</v>
      </c>
      <c r="I976" s="146" t="s">
        <v>277</v>
      </c>
      <c r="J976" s="137" t="s">
        <v>277</v>
      </c>
      <c r="K976" s="146" t="s">
        <v>277</v>
      </c>
      <c r="L976" s="137" t="s">
        <v>277</v>
      </c>
      <c r="M976" s="146" t="s">
        <v>277</v>
      </c>
      <c r="N976" s="137" t="s">
        <v>277</v>
      </c>
      <c r="O976" s="138" t="s">
        <v>277</v>
      </c>
      <c r="P976" s="137">
        <v>0.90666666666666673</v>
      </c>
      <c r="Q976" s="138">
        <v>0.88596491228499985</v>
      </c>
    </row>
    <row r="977" spans="1:17" ht="20.149999999999999" customHeight="1" x14ac:dyDescent="0.35">
      <c r="A977" s="148"/>
      <c r="C977" s="136" t="s">
        <v>1238</v>
      </c>
      <c r="D977" s="143">
        <v>0.99908536585365904</v>
      </c>
      <c r="E977" s="146">
        <v>0.999720029116972</v>
      </c>
      <c r="F977" s="137">
        <v>0</v>
      </c>
      <c r="G977" s="138">
        <v>1</v>
      </c>
      <c r="H977" s="143" t="s">
        <v>277</v>
      </c>
      <c r="I977" s="146" t="s">
        <v>277</v>
      </c>
      <c r="J977" s="137" t="s">
        <v>277</v>
      </c>
      <c r="K977" s="146" t="s">
        <v>277</v>
      </c>
      <c r="L977" s="137" t="s">
        <v>277</v>
      </c>
      <c r="M977" s="146" t="s">
        <v>277</v>
      </c>
      <c r="N977" s="137" t="s">
        <v>277</v>
      </c>
      <c r="O977" s="138" t="s">
        <v>277</v>
      </c>
      <c r="P977" s="137">
        <v>0.96666666666666667</v>
      </c>
      <c r="Q977" s="138">
        <v>0.9642857142857143</v>
      </c>
    </row>
    <row r="978" spans="1:17" ht="20.149999999999999" customHeight="1" x14ac:dyDescent="0.35">
      <c r="A978" s="148"/>
      <c r="C978" s="136" t="s">
        <v>1239</v>
      </c>
      <c r="D978" s="143">
        <v>0.99946780202235197</v>
      </c>
      <c r="E978" s="146">
        <v>0.99774618585298203</v>
      </c>
      <c r="F978" s="137">
        <v>0</v>
      </c>
      <c r="G978" s="138">
        <v>1</v>
      </c>
      <c r="H978" s="143" t="s">
        <v>277</v>
      </c>
      <c r="I978" s="146" t="s">
        <v>277</v>
      </c>
      <c r="J978" s="137" t="s">
        <v>277</v>
      </c>
      <c r="K978" s="146" t="s">
        <v>277</v>
      </c>
      <c r="L978" s="137" t="s">
        <v>277</v>
      </c>
      <c r="M978" s="146" t="s">
        <v>277</v>
      </c>
      <c r="N978" s="137" t="s">
        <v>277</v>
      </c>
      <c r="O978" s="138" t="s">
        <v>277</v>
      </c>
      <c r="P978" s="137">
        <v>0.95465838509714285</v>
      </c>
      <c r="Q978" s="138">
        <v>0.97554347826624987</v>
      </c>
    </row>
    <row r="979" spans="1:17" ht="20.149999999999999" customHeight="1" x14ac:dyDescent="0.35">
      <c r="A979" s="148"/>
      <c r="C979" s="136" t="s">
        <v>1240</v>
      </c>
      <c r="D979" s="143" t="s">
        <v>277</v>
      </c>
      <c r="E979" s="146" t="s">
        <v>277</v>
      </c>
      <c r="F979" s="137" t="s">
        <v>277</v>
      </c>
      <c r="G979" s="138" t="s">
        <v>277</v>
      </c>
      <c r="H979" s="143" t="s">
        <v>277</v>
      </c>
      <c r="I979" s="146" t="s">
        <v>277</v>
      </c>
      <c r="J979" s="137" t="s">
        <v>277</v>
      </c>
      <c r="K979" s="146" t="s">
        <v>277</v>
      </c>
      <c r="L979" s="137" t="s">
        <v>277</v>
      </c>
      <c r="M979" s="146" t="s">
        <v>277</v>
      </c>
      <c r="N979" s="137" t="s">
        <v>277</v>
      </c>
      <c r="O979" s="138">
        <v>0.18181818181818182</v>
      </c>
      <c r="P979" s="137">
        <v>0.96428571428666676</v>
      </c>
      <c r="Q979" s="138">
        <v>0.98275862068999997</v>
      </c>
    </row>
    <row r="980" spans="1:17" ht="20.149999999999999" customHeight="1" x14ac:dyDescent="0.35">
      <c r="A980" s="148"/>
      <c r="C980" s="136" t="s">
        <v>1241</v>
      </c>
      <c r="D980" s="143" t="s">
        <v>277</v>
      </c>
      <c r="E980" s="146" t="s">
        <v>277</v>
      </c>
      <c r="F980" s="137" t="s">
        <v>277</v>
      </c>
      <c r="G980" s="138" t="s">
        <v>277</v>
      </c>
      <c r="H980" s="143" t="s">
        <v>277</v>
      </c>
      <c r="I980" s="146" t="s">
        <v>277</v>
      </c>
      <c r="J980" s="137">
        <v>0.89894182346148033</v>
      </c>
      <c r="K980" s="146">
        <v>0.9830169539718554</v>
      </c>
      <c r="L980" s="137" t="s">
        <v>277</v>
      </c>
      <c r="M980" s="146" t="s">
        <v>277</v>
      </c>
      <c r="N980" s="137" t="s">
        <v>277</v>
      </c>
      <c r="O980" s="138">
        <v>0.375</v>
      </c>
      <c r="P980" s="137">
        <v>0.94283511847166679</v>
      </c>
      <c r="Q980" s="138">
        <v>0.96140230003363636</v>
      </c>
    </row>
    <row r="981" spans="1:17" ht="20.149999999999999" customHeight="1" x14ac:dyDescent="0.35">
      <c r="A981" s="148"/>
      <c r="C981" s="136" t="s">
        <v>1242</v>
      </c>
      <c r="D981" s="143" t="s">
        <v>277</v>
      </c>
      <c r="E981" s="146" t="s">
        <v>277</v>
      </c>
      <c r="F981" s="137">
        <v>0.99845089128907627</v>
      </c>
      <c r="G981" s="138">
        <v>0.99428685897435898</v>
      </c>
      <c r="H981" s="143" t="s">
        <v>277</v>
      </c>
      <c r="I981" s="146" t="s">
        <v>277</v>
      </c>
      <c r="J981" s="137">
        <v>0.99420809990662928</v>
      </c>
      <c r="K981" s="146">
        <v>0.99406627205199627</v>
      </c>
      <c r="L981" s="137" t="s">
        <v>277</v>
      </c>
      <c r="M981" s="146" t="s">
        <v>277</v>
      </c>
      <c r="N981" s="137">
        <v>1</v>
      </c>
      <c r="O981" s="138">
        <v>0.75</v>
      </c>
      <c r="P981" s="137">
        <v>0.96278895359100003</v>
      </c>
      <c r="Q981" s="138">
        <v>0.95610263836700005</v>
      </c>
    </row>
    <row r="982" spans="1:17" ht="20.149999999999999" customHeight="1" x14ac:dyDescent="0.35">
      <c r="A982" s="148"/>
      <c r="C982" s="136" t="s">
        <v>1243</v>
      </c>
      <c r="D982" s="143">
        <v>0.99853228962817997</v>
      </c>
      <c r="E982" s="146">
        <v>0.99942084942084897</v>
      </c>
      <c r="F982" s="137">
        <v>0.99919999999999998</v>
      </c>
      <c r="G982" s="138">
        <v>1</v>
      </c>
      <c r="H982" s="143" t="s">
        <v>277</v>
      </c>
      <c r="I982" s="146" t="s">
        <v>277</v>
      </c>
      <c r="J982" s="137">
        <v>0.98964511691884427</v>
      </c>
      <c r="K982" s="146">
        <v>0.99609458696816677</v>
      </c>
      <c r="L982" s="137" t="s">
        <v>277</v>
      </c>
      <c r="M982" s="146" t="s">
        <v>277</v>
      </c>
      <c r="N982" s="137">
        <v>0.97252747252747251</v>
      </c>
      <c r="O982" s="138">
        <v>0.97881355932203384</v>
      </c>
      <c r="P982" s="137">
        <v>0.92931547619416666</v>
      </c>
      <c r="Q982" s="138">
        <v>0.88152135854750002</v>
      </c>
    </row>
    <row r="983" spans="1:17" ht="20.149999999999999" customHeight="1" x14ac:dyDescent="0.35">
      <c r="A983" s="148"/>
      <c r="C983" s="136" t="s">
        <v>1244</v>
      </c>
      <c r="D983" s="143" t="s">
        <v>277</v>
      </c>
      <c r="E983" s="146" t="s">
        <v>277</v>
      </c>
      <c r="F983" s="137">
        <v>1</v>
      </c>
      <c r="G983" s="138">
        <v>1</v>
      </c>
      <c r="H983" s="143" t="s">
        <v>277</v>
      </c>
      <c r="I983" s="146" t="s">
        <v>277</v>
      </c>
      <c r="J983" s="137" t="s">
        <v>277</v>
      </c>
      <c r="K983" s="146" t="s">
        <v>277</v>
      </c>
      <c r="L983" s="137" t="s">
        <v>277</v>
      </c>
      <c r="M983" s="146" t="s">
        <v>277</v>
      </c>
      <c r="N983" s="137" t="s">
        <v>277</v>
      </c>
      <c r="O983" s="138" t="s">
        <v>277</v>
      </c>
      <c r="P983" s="137">
        <v>0.99249427917599997</v>
      </c>
      <c r="Q983" s="138">
        <v>0.97814413565699998</v>
      </c>
    </row>
    <row r="984" spans="1:17" ht="20.149999999999999" customHeight="1" x14ac:dyDescent="0.35">
      <c r="A984" s="148"/>
      <c r="C984" s="136" t="s">
        <v>1245</v>
      </c>
      <c r="D984" s="143" t="s">
        <v>277</v>
      </c>
      <c r="E984" s="146" t="s">
        <v>277</v>
      </c>
      <c r="F984" s="137">
        <v>0.95032422737306843</v>
      </c>
      <c r="G984" s="138">
        <v>0.99907962328767119</v>
      </c>
      <c r="H984" s="143" t="s">
        <v>277</v>
      </c>
      <c r="I984" s="146" t="s">
        <v>277</v>
      </c>
      <c r="J984" s="137" t="s">
        <v>277</v>
      </c>
      <c r="K984" s="146" t="s">
        <v>277</v>
      </c>
      <c r="L984" s="137" t="s">
        <v>277</v>
      </c>
      <c r="M984" s="146" t="s">
        <v>277</v>
      </c>
      <c r="N984" s="137" t="s">
        <v>277</v>
      </c>
      <c r="O984" s="138" t="s">
        <v>277</v>
      </c>
      <c r="P984" s="137">
        <v>0.98213233850400006</v>
      </c>
      <c r="Q984" s="138">
        <v>0.97713648403700004</v>
      </c>
    </row>
    <row r="985" spans="1:17" ht="20.149999999999999" customHeight="1" x14ac:dyDescent="0.35">
      <c r="A985" s="148"/>
      <c r="C985" s="136" t="s">
        <v>1246</v>
      </c>
      <c r="D985" s="143" t="s">
        <v>277</v>
      </c>
      <c r="E985" s="146" t="s">
        <v>277</v>
      </c>
      <c r="F985" s="137">
        <v>1</v>
      </c>
      <c r="G985" s="138">
        <v>1</v>
      </c>
      <c r="H985" s="143" t="s">
        <v>277</v>
      </c>
      <c r="I985" s="146" t="s">
        <v>277</v>
      </c>
      <c r="J985" s="137" t="s">
        <v>277</v>
      </c>
      <c r="K985" s="146" t="s">
        <v>277</v>
      </c>
      <c r="L985" s="137" t="s">
        <v>277</v>
      </c>
      <c r="M985" s="146" t="s">
        <v>277</v>
      </c>
      <c r="N985" s="137" t="s">
        <v>277</v>
      </c>
      <c r="O985" s="138" t="s">
        <v>277</v>
      </c>
      <c r="P985" s="137">
        <v>0.98270689959400004</v>
      </c>
      <c r="Q985" s="138">
        <v>0.97518730718399993</v>
      </c>
    </row>
    <row r="986" spans="1:17" ht="20.149999999999999" customHeight="1" x14ac:dyDescent="0.35">
      <c r="A986" s="148"/>
      <c r="C986" s="136" t="s">
        <v>1247</v>
      </c>
      <c r="D986" s="143" t="s">
        <v>277</v>
      </c>
      <c r="E986" s="146" t="s">
        <v>277</v>
      </c>
      <c r="F986" s="137">
        <v>0</v>
      </c>
      <c r="G986" s="138">
        <v>0.99977245454545449</v>
      </c>
      <c r="H986" s="143" t="s">
        <v>277</v>
      </c>
      <c r="I986" s="146" t="s">
        <v>277</v>
      </c>
      <c r="J986" s="137">
        <v>0.94947840345575718</v>
      </c>
      <c r="K986" s="146">
        <v>0.9759693000550056</v>
      </c>
      <c r="L986" s="137" t="s">
        <v>277</v>
      </c>
      <c r="M986" s="146" t="s">
        <v>277</v>
      </c>
      <c r="N986" s="137" t="s">
        <v>277</v>
      </c>
      <c r="O986" s="138" t="s">
        <v>277</v>
      </c>
      <c r="P986" s="137">
        <v>0.87060324272545453</v>
      </c>
      <c r="Q986" s="138">
        <v>0.87371249440454546</v>
      </c>
    </row>
    <row r="987" spans="1:17" ht="20.149999999999999" customHeight="1" x14ac:dyDescent="0.35">
      <c r="A987" s="148"/>
      <c r="C987" s="136" t="s">
        <v>1248</v>
      </c>
      <c r="D987" s="143" t="s">
        <v>277</v>
      </c>
      <c r="E987" s="146" t="s">
        <v>277</v>
      </c>
      <c r="F987" s="137">
        <v>0.99959563468315715</v>
      </c>
      <c r="G987" s="138">
        <v>0.99985669439008484</v>
      </c>
      <c r="H987" s="143" t="s">
        <v>277</v>
      </c>
      <c r="I987" s="146" t="s">
        <v>277</v>
      </c>
      <c r="J987" s="137" t="s">
        <v>277</v>
      </c>
      <c r="K987" s="146" t="s">
        <v>277</v>
      </c>
      <c r="L987" s="137" t="s">
        <v>277</v>
      </c>
      <c r="M987" s="146" t="s">
        <v>277</v>
      </c>
      <c r="N987" s="137">
        <v>1</v>
      </c>
      <c r="O987" s="138" t="s">
        <v>277</v>
      </c>
      <c r="P987" s="137">
        <v>0.98408624229999997</v>
      </c>
      <c r="Q987" s="138">
        <v>0.95950107104599991</v>
      </c>
    </row>
    <row r="988" spans="1:17" ht="20.149999999999999" customHeight="1" x14ac:dyDescent="0.35">
      <c r="A988" s="148"/>
      <c r="C988" s="136" t="s">
        <v>1249</v>
      </c>
      <c r="D988" s="143" t="s">
        <v>277</v>
      </c>
      <c r="E988" s="146" t="s">
        <v>277</v>
      </c>
      <c r="F988" s="137">
        <v>0</v>
      </c>
      <c r="G988" s="138">
        <v>1</v>
      </c>
      <c r="H988" s="143" t="s">
        <v>277</v>
      </c>
      <c r="I988" s="146" t="s">
        <v>277</v>
      </c>
      <c r="J988" s="137" t="s">
        <v>277</v>
      </c>
      <c r="K988" s="146" t="s">
        <v>277</v>
      </c>
      <c r="L988" s="137" t="s">
        <v>277</v>
      </c>
      <c r="M988" s="146" t="s">
        <v>277</v>
      </c>
      <c r="N988" s="137" t="s">
        <v>277</v>
      </c>
      <c r="O988" s="138" t="s">
        <v>277</v>
      </c>
      <c r="P988" s="137">
        <v>0.8926504629666665</v>
      </c>
      <c r="Q988" s="138">
        <v>0.94949494950090907</v>
      </c>
    </row>
    <row r="989" spans="1:17" ht="20.149999999999999" customHeight="1" x14ac:dyDescent="0.35">
      <c r="A989" s="148"/>
      <c r="C989" s="136" t="s">
        <v>1250</v>
      </c>
      <c r="D989" s="143" t="s">
        <v>277</v>
      </c>
      <c r="E989" s="146" t="s">
        <v>277</v>
      </c>
      <c r="F989" s="137">
        <v>0.99843674480425326</v>
      </c>
      <c r="G989" s="138">
        <v>0.98253767123287672</v>
      </c>
      <c r="H989" s="143" t="s">
        <v>277</v>
      </c>
      <c r="I989" s="146" t="s">
        <v>277</v>
      </c>
      <c r="J989" s="137" t="s">
        <v>277</v>
      </c>
      <c r="K989" s="146" t="s">
        <v>277</v>
      </c>
      <c r="L989" s="137" t="s">
        <v>277</v>
      </c>
      <c r="M989" s="146" t="s">
        <v>277</v>
      </c>
      <c r="N989" s="137" t="s">
        <v>277</v>
      </c>
      <c r="O989" s="138" t="s">
        <v>277</v>
      </c>
      <c r="P989" s="137">
        <v>0.96054400000000006</v>
      </c>
      <c r="Q989" s="138">
        <v>0.97115687385900007</v>
      </c>
    </row>
    <row r="990" spans="1:17" ht="20.149999999999999" customHeight="1" x14ac:dyDescent="0.35">
      <c r="A990" s="148"/>
      <c r="C990" s="136" t="s">
        <v>1251</v>
      </c>
      <c r="D990" s="143" t="s">
        <v>277</v>
      </c>
      <c r="E990" s="146" t="s">
        <v>277</v>
      </c>
      <c r="F990" s="137">
        <v>0.97531340805313405</v>
      </c>
      <c r="G990" s="138">
        <v>0.96806454275918274</v>
      </c>
      <c r="H990" s="143" t="s">
        <v>277</v>
      </c>
      <c r="I990" s="146" t="s">
        <v>277</v>
      </c>
      <c r="J990" s="137">
        <v>0.96769364127879642</v>
      </c>
      <c r="K990" s="146">
        <v>0.96994462025316452</v>
      </c>
      <c r="L990" s="137" t="s">
        <v>277</v>
      </c>
      <c r="M990" s="146" t="s">
        <v>277</v>
      </c>
      <c r="N990" s="137">
        <v>1</v>
      </c>
      <c r="O990" s="138">
        <v>0.90909090909090906</v>
      </c>
      <c r="P990" s="137">
        <v>0.93689928025399993</v>
      </c>
      <c r="Q990" s="138">
        <v>0.94233952982399993</v>
      </c>
    </row>
    <row r="991" spans="1:17" ht="20.149999999999999" customHeight="1" x14ac:dyDescent="0.35">
      <c r="A991" s="148"/>
      <c r="C991" s="136" t="s">
        <v>1252</v>
      </c>
      <c r="D991" s="143">
        <v>0.96243191284844598</v>
      </c>
      <c r="E991" s="146">
        <v>0.99469026548672601</v>
      </c>
      <c r="F991" s="137">
        <v>0</v>
      </c>
      <c r="G991" s="138">
        <v>0.99753072727272718</v>
      </c>
      <c r="H991" s="143" t="s">
        <v>277</v>
      </c>
      <c r="I991" s="146" t="s">
        <v>277</v>
      </c>
      <c r="J991" s="137" t="s">
        <v>277</v>
      </c>
      <c r="K991" s="146" t="s">
        <v>277</v>
      </c>
      <c r="L991" s="137" t="s">
        <v>277</v>
      </c>
      <c r="M991" s="146" t="s">
        <v>277</v>
      </c>
      <c r="N991" s="137">
        <v>0.9610619469026549</v>
      </c>
      <c r="O991" s="138">
        <v>0.97023809523809523</v>
      </c>
      <c r="P991" s="137">
        <v>0.90200729459999995</v>
      </c>
      <c r="Q991" s="138">
        <v>0.94287699099166677</v>
      </c>
    </row>
    <row r="992" spans="1:17" ht="20.149999999999999" customHeight="1" x14ac:dyDescent="0.35">
      <c r="A992" s="148"/>
      <c r="C992" s="136" t="s">
        <v>1253</v>
      </c>
      <c r="D992" s="143" t="s">
        <v>277</v>
      </c>
      <c r="E992" s="146" t="s">
        <v>277</v>
      </c>
      <c r="F992" s="137" t="s">
        <v>277</v>
      </c>
      <c r="G992" s="138" t="s">
        <v>277</v>
      </c>
      <c r="H992" s="143" t="s">
        <v>277</v>
      </c>
      <c r="I992" s="146" t="s">
        <v>277</v>
      </c>
      <c r="J992" s="137">
        <v>0.99934839266636144</v>
      </c>
      <c r="K992" s="146">
        <v>0.99869303811268073</v>
      </c>
      <c r="L992" s="137" t="s">
        <v>277</v>
      </c>
      <c r="M992" s="146" t="s">
        <v>277</v>
      </c>
      <c r="N992" s="137">
        <v>0.78125</v>
      </c>
      <c r="O992" s="138">
        <v>0.93181818181818177</v>
      </c>
      <c r="P992" s="137" t="s">
        <v>277</v>
      </c>
      <c r="Q992" s="138" t="s">
        <v>277</v>
      </c>
    </row>
    <row r="993" spans="1:17" ht="20.149999999999999" customHeight="1" x14ac:dyDescent="0.35">
      <c r="A993" s="148"/>
      <c r="C993" s="136" t="s">
        <v>1254</v>
      </c>
      <c r="D993" s="143">
        <v>0.88385096942806796</v>
      </c>
      <c r="E993" s="146">
        <v>0.83753234372872098</v>
      </c>
      <c r="F993" s="137">
        <v>0.99909999999999999</v>
      </c>
      <c r="G993" s="138">
        <v>0.99726018181818177</v>
      </c>
      <c r="H993" s="143" t="s">
        <v>277</v>
      </c>
      <c r="I993" s="146" t="s">
        <v>277</v>
      </c>
      <c r="J993" s="137">
        <v>0.99619534212538152</v>
      </c>
      <c r="K993" s="146">
        <v>0.98947955498602036</v>
      </c>
      <c r="L993" s="137" t="s">
        <v>277</v>
      </c>
      <c r="M993" s="146" t="s">
        <v>277</v>
      </c>
      <c r="N993" s="137">
        <v>0.97902869757174393</v>
      </c>
      <c r="O993" s="138">
        <v>0.96570796460176989</v>
      </c>
      <c r="P993" s="137">
        <v>0.97137094964499981</v>
      </c>
      <c r="Q993" s="138">
        <v>0.97802877947499989</v>
      </c>
    </row>
    <row r="994" spans="1:17" ht="20.149999999999999" customHeight="1" x14ac:dyDescent="0.35">
      <c r="A994" s="148"/>
      <c r="C994" s="136" t="s">
        <v>1255</v>
      </c>
      <c r="D994" s="143" t="s">
        <v>277</v>
      </c>
      <c r="E994" s="146" t="s">
        <v>277</v>
      </c>
      <c r="F994" s="137">
        <v>0.96646445333208597</v>
      </c>
      <c r="G994" s="138">
        <v>0.97899410791884633</v>
      </c>
      <c r="H994" s="143" t="s">
        <v>277</v>
      </c>
      <c r="I994" s="146" t="s">
        <v>277</v>
      </c>
      <c r="J994" s="137">
        <v>0.99278327882751938</v>
      </c>
      <c r="K994" s="146">
        <v>0.98541337025316456</v>
      </c>
      <c r="L994" s="137" t="s">
        <v>277</v>
      </c>
      <c r="M994" s="146" t="s">
        <v>277</v>
      </c>
      <c r="N994" s="137">
        <v>0.8571428571428571</v>
      </c>
      <c r="O994" s="138">
        <v>0.5714285714285714</v>
      </c>
      <c r="P994" s="137">
        <v>0.94563199130499997</v>
      </c>
      <c r="Q994" s="138">
        <v>0.88963627304400006</v>
      </c>
    </row>
    <row r="995" spans="1:17" ht="20.149999999999999" customHeight="1" x14ac:dyDescent="0.35">
      <c r="A995" s="148"/>
      <c r="C995" s="136" t="s">
        <v>1256</v>
      </c>
      <c r="D995" s="143" t="s">
        <v>277</v>
      </c>
      <c r="E995" s="146" t="s">
        <v>277</v>
      </c>
      <c r="F995" s="137">
        <v>0.99099535532445027</v>
      </c>
      <c r="G995" s="138">
        <v>0.99635559360730597</v>
      </c>
      <c r="H995" s="143">
        <v>0.99236087131675876</v>
      </c>
      <c r="I995" s="146">
        <v>0.98696917808219176</v>
      </c>
      <c r="J995" s="137">
        <v>0.97818470879373853</v>
      </c>
      <c r="K995" s="146">
        <v>0.93859375</v>
      </c>
      <c r="L995" s="137" t="s">
        <v>277</v>
      </c>
      <c r="M995" s="146" t="s">
        <v>277</v>
      </c>
      <c r="N995" s="137" t="s">
        <v>277</v>
      </c>
      <c r="O995" s="138" t="s">
        <v>277</v>
      </c>
      <c r="P995" s="137">
        <v>0.94495846391100002</v>
      </c>
      <c r="Q995" s="138">
        <v>0.96057989501099994</v>
      </c>
    </row>
    <row r="996" spans="1:17" ht="20.149999999999999" customHeight="1" x14ac:dyDescent="0.35">
      <c r="A996" s="148"/>
      <c r="C996" s="136" t="s">
        <v>1257</v>
      </c>
      <c r="D996" s="143" t="s">
        <v>277</v>
      </c>
      <c r="E996" s="146" t="s">
        <v>277</v>
      </c>
      <c r="F996" s="137">
        <v>0.92477114590128284</v>
      </c>
      <c r="G996" s="138">
        <v>0.97807148113459996</v>
      </c>
      <c r="H996" s="143" t="s">
        <v>277</v>
      </c>
      <c r="I996" s="146" t="s">
        <v>277</v>
      </c>
      <c r="J996" s="137">
        <v>0.99607163242009134</v>
      </c>
      <c r="K996" s="146">
        <v>0.99962025316455694</v>
      </c>
      <c r="L996" s="137" t="s">
        <v>277</v>
      </c>
      <c r="M996" s="146" t="s">
        <v>277</v>
      </c>
      <c r="N996" s="137">
        <v>1</v>
      </c>
      <c r="O996" s="138">
        <v>1</v>
      </c>
      <c r="P996" s="137">
        <v>0.94659661829599995</v>
      </c>
      <c r="Q996" s="138">
        <v>0.96448509054599996</v>
      </c>
    </row>
    <row r="997" spans="1:17" ht="20.149999999999999" customHeight="1" x14ac:dyDescent="0.35">
      <c r="A997" s="148"/>
      <c r="C997" s="136" t="s">
        <v>1258</v>
      </c>
      <c r="D997" s="143" t="s">
        <v>277</v>
      </c>
      <c r="E997" s="146" t="s">
        <v>277</v>
      </c>
      <c r="F997" s="137">
        <v>0.95746592402014452</v>
      </c>
      <c r="G997" s="138">
        <v>0.99261267833981837</v>
      </c>
      <c r="H997" s="143" t="s">
        <v>277</v>
      </c>
      <c r="I997" s="146" t="s">
        <v>277</v>
      </c>
      <c r="J997" s="137">
        <v>0.95355259773662548</v>
      </c>
      <c r="K997" s="146">
        <v>0.83918343227792436</v>
      </c>
      <c r="L997" s="137" t="s">
        <v>277</v>
      </c>
      <c r="M997" s="146" t="s">
        <v>277</v>
      </c>
      <c r="N997" s="137">
        <v>1</v>
      </c>
      <c r="O997" s="138" t="s">
        <v>277</v>
      </c>
      <c r="P997" s="137">
        <v>0.94064132363599995</v>
      </c>
      <c r="Q997" s="138">
        <v>0.93900709219899992</v>
      </c>
    </row>
    <row r="998" spans="1:17" ht="20.149999999999999" customHeight="1" x14ac:dyDescent="0.35">
      <c r="A998" s="148"/>
      <c r="C998" s="136" t="s">
        <v>1259</v>
      </c>
      <c r="D998" s="143" t="s">
        <v>277</v>
      </c>
      <c r="E998" s="146" t="s">
        <v>277</v>
      </c>
      <c r="F998" s="137">
        <v>0.98879368742536966</v>
      </c>
      <c r="G998" s="138">
        <v>0.99437542808219181</v>
      </c>
      <c r="H998" s="143" t="s">
        <v>277</v>
      </c>
      <c r="I998" s="146" t="s">
        <v>277</v>
      </c>
      <c r="J998" s="137">
        <v>0.98923227440147332</v>
      </c>
      <c r="K998" s="146">
        <v>0.92376054852320677</v>
      </c>
      <c r="L998" s="137" t="s">
        <v>277</v>
      </c>
      <c r="M998" s="146" t="s">
        <v>277</v>
      </c>
      <c r="N998" s="137" t="s">
        <v>277</v>
      </c>
      <c r="O998" s="138" t="s">
        <v>277</v>
      </c>
      <c r="P998" s="137">
        <v>0.95831656268900001</v>
      </c>
      <c r="Q998" s="138">
        <v>0.9329296454049999</v>
      </c>
    </row>
    <row r="999" spans="1:17" ht="20.149999999999999" customHeight="1" x14ac:dyDescent="0.35">
      <c r="A999" s="148"/>
      <c r="C999" s="136" t="s">
        <v>1260</v>
      </c>
      <c r="D999" s="143" t="s">
        <v>277</v>
      </c>
      <c r="E999" s="146" t="s">
        <v>277</v>
      </c>
      <c r="F999" s="137">
        <v>0.98922554118044981</v>
      </c>
      <c r="G999" s="138">
        <v>0.94474875274818193</v>
      </c>
      <c r="H999" s="143" t="s">
        <v>277</v>
      </c>
      <c r="I999" s="146" t="s">
        <v>277</v>
      </c>
      <c r="J999" s="137">
        <v>0.99748299319727896</v>
      </c>
      <c r="K999" s="146">
        <v>0.96469672995780587</v>
      </c>
      <c r="L999" s="137" t="s">
        <v>277</v>
      </c>
      <c r="M999" s="146" t="s">
        <v>277</v>
      </c>
      <c r="N999" s="137">
        <v>1</v>
      </c>
      <c r="O999" s="138" t="s">
        <v>277</v>
      </c>
      <c r="P999" s="137">
        <v>0.94267322807099996</v>
      </c>
      <c r="Q999" s="138">
        <v>0.93270924089399998</v>
      </c>
    </row>
    <row r="1000" spans="1:17" ht="20.149999999999999" customHeight="1" x14ac:dyDescent="0.35">
      <c r="A1000" s="148"/>
      <c r="C1000" s="136" t="s">
        <v>1261</v>
      </c>
      <c r="D1000" s="143" t="s">
        <v>277</v>
      </c>
      <c r="E1000" s="146" t="s">
        <v>277</v>
      </c>
      <c r="F1000" s="137">
        <v>0.97852098265640208</v>
      </c>
      <c r="G1000" s="138">
        <v>0.96273894769613944</v>
      </c>
      <c r="H1000" s="143" t="s">
        <v>277</v>
      </c>
      <c r="I1000" s="146" t="s">
        <v>277</v>
      </c>
      <c r="J1000" s="137" t="s">
        <v>277</v>
      </c>
      <c r="K1000" s="146" t="s">
        <v>277</v>
      </c>
      <c r="L1000" s="137" t="s">
        <v>277</v>
      </c>
      <c r="M1000" s="146" t="s">
        <v>277</v>
      </c>
      <c r="N1000" s="137" t="s">
        <v>277</v>
      </c>
      <c r="O1000" s="138" t="s">
        <v>277</v>
      </c>
      <c r="P1000" s="137">
        <v>0.873593432946</v>
      </c>
      <c r="Q1000" s="138">
        <v>0.87845182138699995</v>
      </c>
    </row>
    <row r="1001" spans="1:17" ht="20.149999999999999" customHeight="1" x14ac:dyDescent="0.35">
      <c r="A1001" s="148"/>
      <c r="C1001" s="136" t="s">
        <v>1262</v>
      </c>
      <c r="D1001" s="143" t="s">
        <v>277</v>
      </c>
      <c r="E1001" s="146" t="s">
        <v>277</v>
      </c>
      <c r="F1001" s="137">
        <v>0.99811105675146772</v>
      </c>
      <c r="G1001" s="138">
        <v>0.98567864106849634</v>
      </c>
      <c r="H1001" s="143" t="s">
        <v>277</v>
      </c>
      <c r="I1001" s="146" t="s">
        <v>277</v>
      </c>
      <c r="J1001" s="137" t="s">
        <v>277</v>
      </c>
      <c r="K1001" s="146" t="s">
        <v>277</v>
      </c>
      <c r="L1001" s="137" t="s">
        <v>277</v>
      </c>
      <c r="M1001" s="146" t="s">
        <v>277</v>
      </c>
      <c r="N1001" s="137">
        <v>0.75</v>
      </c>
      <c r="O1001" s="138">
        <v>1</v>
      </c>
      <c r="P1001" s="137">
        <v>0.86406933376299999</v>
      </c>
      <c r="Q1001" s="138">
        <v>0.90740791909600005</v>
      </c>
    </row>
    <row r="1002" spans="1:17" ht="20.149999999999999" customHeight="1" x14ac:dyDescent="0.35">
      <c r="A1002" s="148"/>
      <c r="C1002" s="136" t="s">
        <v>1263</v>
      </c>
      <c r="D1002" s="143">
        <v>0.95832533128480901</v>
      </c>
      <c r="E1002" s="146">
        <v>0.99122076742602006</v>
      </c>
      <c r="F1002" s="137">
        <v>0.99980000000000002</v>
      </c>
      <c r="G1002" s="138">
        <v>0.95972645454545469</v>
      </c>
      <c r="H1002" s="143" t="s">
        <v>277</v>
      </c>
      <c r="I1002" s="146" t="s">
        <v>277</v>
      </c>
      <c r="J1002" s="137">
        <v>0.99216581017352168</v>
      </c>
      <c r="K1002" s="146">
        <v>0.9921983218184921</v>
      </c>
      <c r="L1002" s="137" t="s">
        <v>277</v>
      </c>
      <c r="M1002" s="146" t="s">
        <v>277</v>
      </c>
      <c r="N1002" s="137" t="s">
        <v>277</v>
      </c>
      <c r="O1002" s="138">
        <v>0.91397849462365588</v>
      </c>
      <c r="P1002" s="137">
        <v>0.98587616925166666</v>
      </c>
      <c r="Q1002" s="138">
        <v>0.99507168459083328</v>
      </c>
    </row>
    <row r="1003" spans="1:17" ht="20.149999999999999" customHeight="1" x14ac:dyDescent="0.35">
      <c r="A1003" s="148"/>
      <c r="C1003" s="136" t="s">
        <v>1264</v>
      </c>
      <c r="D1003" s="143" t="s">
        <v>277</v>
      </c>
      <c r="E1003" s="146" t="s">
        <v>277</v>
      </c>
      <c r="F1003" s="137">
        <v>0.99927644308287644</v>
      </c>
      <c r="G1003" s="138">
        <v>0.9935616438356164</v>
      </c>
      <c r="H1003" s="143" t="s">
        <v>277</v>
      </c>
      <c r="I1003" s="146" t="s">
        <v>277</v>
      </c>
      <c r="J1003" s="137" t="s">
        <v>277</v>
      </c>
      <c r="K1003" s="146" t="s">
        <v>277</v>
      </c>
      <c r="L1003" s="137" t="s">
        <v>277</v>
      </c>
      <c r="M1003" s="146" t="s">
        <v>277</v>
      </c>
      <c r="N1003" s="137">
        <v>0.75</v>
      </c>
      <c r="O1003" s="138" t="s">
        <v>277</v>
      </c>
      <c r="P1003" s="137">
        <v>0.9489241223099999</v>
      </c>
      <c r="Q1003" s="138">
        <v>0.9402549204509999</v>
      </c>
    </row>
    <row r="1004" spans="1:17" ht="20.149999999999999" customHeight="1" x14ac:dyDescent="0.35">
      <c r="A1004" s="148"/>
      <c r="C1004" s="136" t="s">
        <v>1265</v>
      </c>
      <c r="D1004" s="143">
        <v>0.99971052250687498</v>
      </c>
      <c r="E1004" s="146">
        <v>0.99985650738986898</v>
      </c>
      <c r="F1004" s="137">
        <v>0</v>
      </c>
      <c r="G1004" s="138">
        <v>1</v>
      </c>
      <c r="H1004" s="143" t="s">
        <v>277</v>
      </c>
      <c r="I1004" s="146" t="s">
        <v>277</v>
      </c>
      <c r="J1004" s="137" t="s">
        <v>277</v>
      </c>
      <c r="K1004" s="146" t="s">
        <v>277</v>
      </c>
      <c r="L1004" s="137" t="s">
        <v>277</v>
      </c>
      <c r="M1004" s="146" t="s">
        <v>277</v>
      </c>
      <c r="N1004" s="137">
        <v>0.98809523809523814</v>
      </c>
      <c r="O1004" s="138">
        <v>0.95789473684210524</v>
      </c>
      <c r="P1004" s="137">
        <v>0.94954567193083339</v>
      </c>
      <c r="Q1004" s="138">
        <v>0.81545883731333346</v>
      </c>
    </row>
    <row r="1005" spans="1:17" ht="20.149999999999999" customHeight="1" x14ac:dyDescent="0.35">
      <c r="A1005" s="148"/>
      <c r="C1005" s="136" t="s">
        <v>1266</v>
      </c>
      <c r="D1005" s="143" t="s">
        <v>277</v>
      </c>
      <c r="E1005" s="146" t="s">
        <v>277</v>
      </c>
      <c r="F1005" s="137" t="s">
        <v>277</v>
      </c>
      <c r="G1005" s="138" t="s">
        <v>277</v>
      </c>
      <c r="H1005" s="143" t="s">
        <v>277</v>
      </c>
      <c r="I1005" s="146" t="s">
        <v>277</v>
      </c>
      <c r="J1005" s="137" t="s">
        <v>277</v>
      </c>
      <c r="K1005" s="146" t="s">
        <v>277</v>
      </c>
      <c r="L1005" s="137" t="s">
        <v>277</v>
      </c>
      <c r="M1005" s="146" t="s">
        <v>277</v>
      </c>
      <c r="N1005" s="137" t="s">
        <v>277</v>
      </c>
      <c r="O1005" s="138" t="s">
        <v>277</v>
      </c>
      <c r="P1005" s="137">
        <v>0.73254281950666666</v>
      </c>
      <c r="Q1005" s="138">
        <v>0.88666666666750005</v>
      </c>
    </row>
    <row r="1006" spans="1:17" ht="20.149999999999999" customHeight="1" x14ac:dyDescent="0.35">
      <c r="A1006" s="148"/>
      <c r="C1006" s="136" t="s">
        <v>1267</v>
      </c>
      <c r="D1006" s="143" t="s">
        <v>277</v>
      </c>
      <c r="E1006" s="146" t="s">
        <v>277</v>
      </c>
      <c r="F1006" s="137">
        <v>0.99560856468755732</v>
      </c>
      <c r="G1006" s="138">
        <v>0.96811943493150687</v>
      </c>
      <c r="H1006" s="143" t="s">
        <v>277</v>
      </c>
      <c r="I1006" s="146" t="s">
        <v>277</v>
      </c>
      <c r="J1006" s="137" t="s">
        <v>277</v>
      </c>
      <c r="K1006" s="146" t="s">
        <v>277</v>
      </c>
      <c r="L1006" s="137" t="s">
        <v>277</v>
      </c>
      <c r="M1006" s="146" t="s">
        <v>277</v>
      </c>
      <c r="N1006" s="137" t="s">
        <v>277</v>
      </c>
      <c r="O1006" s="138" t="s">
        <v>277</v>
      </c>
      <c r="P1006" s="137">
        <v>0.93262666187600007</v>
      </c>
      <c r="Q1006" s="138">
        <v>0.945648908472</v>
      </c>
    </row>
    <row r="1007" spans="1:17" ht="20.149999999999999" customHeight="1" x14ac:dyDescent="0.35">
      <c r="A1007" s="148"/>
      <c r="C1007" s="139" t="s">
        <v>1268</v>
      </c>
      <c r="D1007" s="144" t="s">
        <v>277</v>
      </c>
      <c r="E1007" s="147" t="s">
        <v>277</v>
      </c>
      <c r="F1007" s="140">
        <v>0.97754704580047047</v>
      </c>
      <c r="G1007" s="141">
        <v>0.99419831880448317</v>
      </c>
      <c r="H1007" s="144">
        <v>0.99517609551523456</v>
      </c>
      <c r="I1007" s="147">
        <v>0.98976731908724158</v>
      </c>
      <c r="J1007" s="140">
        <v>0.96709463358338144</v>
      </c>
      <c r="K1007" s="147">
        <v>0.89953639240506333</v>
      </c>
      <c r="L1007" s="140" t="s">
        <v>277</v>
      </c>
      <c r="M1007" s="147" t="s">
        <v>277</v>
      </c>
      <c r="N1007" s="140">
        <v>0.93798449612403101</v>
      </c>
      <c r="O1007" s="141">
        <v>0.88235294117647056</v>
      </c>
      <c r="P1007" s="140">
        <v>0.92083238349599994</v>
      </c>
      <c r="Q1007" s="141">
        <v>0.88649495642000009</v>
      </c>
    </row>
    <row r="1008" spans="1:17" ht="20.149999999999999" customHeight="1" x14ac:dyDescent="0.35">
      <c r="A1008" s="148"/>
    </row>
    <row r="1009" spans="1:17" ht="20.149999999999999" customHeight="1" x14ac:dyDescent="0.35">
      <c r="A1009" s="148"/>
      <c r="C1009" s="132" t="s">
        <v>1269</v>
      </c>
    </row>
    <row r="1010" spans="1:17" ht="20.149999999999999" customHeight="1" x14ac:dyDescent="0.35">
      <c r="A1010" s="148"/>
      <c r="C1010" s="133" t="s">
        <v>1270</v>
      </c>
      <c r="D1010" s="142">
        <v>0.99828473413379104</v>
      </c>
      <c r="E1010" s="145">
        <v>0.99798170075349801</v>
      </c>
      <c r="F1010" s="134" t="s">
        <v>277</v>
      </c>
      <c r="G1010" s="135" t="s">
        <v>277</v>
      </c>
      <c r="H1010" s="142" t="s">
        <v>277</v>
      </c>
      <c r="I1010" s="145" t="s">
        <v>277</v>
      </c>
      <c r="J1010" s="134">
        <v>0.99674074272486801</v>
      </c>
      <c r="K1010" s="145">
        <v>0.99625190022111643</v>
      </c>
      <c r="L1010" s="134" t="s">
        <v>277</v>
      </c>
      <c r="M1010" s="145" t="s">
        <v>277</v>
      </c>
      <c r="N1010" s="134">
        <v>0.41666666666666669</v>
      </c>
      <c r="O1010" s="135">
        <v>0.33333333333333331</v>
      </c>
      <c r="P1010" s="134">
        <v>0.9919326265416667</v>
      </c>
      <c r="Q1010" s="135">
        <v>0.96906970619666655</v>
      </c>
    </row>
    <row r="1011" spans="1:17" ht="20.149999999999999" customHeight="1" x14ac:dyDescent="0.35">
      <c r="A1011" s="148"/>
      <c r="C1011" s="136" t="s">
        <v>1271</v>
      </c>
      <c r="D1011" s="143" t="s">
        <v>277</v>
      </c>
      <c r="E1011" s="146" t="s">
        <v>277</v>
      </c>
      <c r="F1011" s="137" t="s">
        <v>277</v>
      </c>
      <c r="G1011" s="138" t="s">
        <v>277</v>
      </c>
      <c r="H1011" s="143" t="s">
        <v>277</v>
      </c>
      <c r="I1011" s="146" t="s">
        <v>277</v>
      </c>
      <c r="J1011" s="137" t="s">
        <v>277</v>
      </c>
      <c r="K1011" s="146" t="s">
        <v>277</v>
      </c>
      <c r="L1011" s="137" t="s">
        <v>277</v>
      </c>
      <c r="M1011" s="146" t="s">
        <v>277</v>
      </c>
      <c r="N1011" s="137" t="s">
        <v>277</v>
      </c>
      <c r="O1011" s="138" t="s">
        <v>277</v>
      </c>
      <c r="P1011" s="137">
        <v>0.86503267974111109</v>
      </c>
      <c r="Q1011" s="138">
        <v>0.90326086956750007</v>
      </c>
    </row>
    <row r="1012" spans="1:17" ht="20.149999999999999" customHeight="1" x14ac:dyDescent="0.35">
      <c r="A1012" s="148"/>
      <c r="C1012" s="136" t="s">
        <v>1272</v>
      </c>
      <c r="D1012" s="143" t="s">
        <v>277</v>
      </c>
      <c r="E1012" s="146" t="s">
        <v>277</v>
      </c>
      <c r="F1012" s="137" t="s">
        <v>277</v>
      </c>
      <c r="G1012" s="138" t="s">
        <v>277</v>
      </c>
      <c r="H1012" s="143" t="s">
        <v>277</v>
      </c>
      <c r="I1012" s="146" t="s">
        <v>277</v>
      </c>
      <c r="J1012" s="137" t="s">
        <v>277</v>
      </c>
      <c r="K1012" s="146" t="s">
        <v>277</v>
      </c>
      <c r="L1012" s="137" t="s">
        <v>277</v>
      </c>
      <c r="M1012" s="146" t="s">
        <v>277</v>
      </c>
      <c r="N1012" s="137" t="s">
        <v>277</v>
      </c>
      <c r="O1012" s="138" t="s">
        <v>277</v>
      </c>
      <c r="P1012" s="137">
        <v>0.91666666666999996</v>
      </c>
      <c r="Q1012" s="138">
        <v>0.90895104895454548</v>
      </c>
    </row>
    <row r="1013" spans="1:17" ht="20.149999999999999" customHeight="1" x14ac:dyDescent="0.35">
      <c r="A1013" s="148"/>
      <c r="C1013" s="136" t="s">
        <v>1273</v>
      </c>
      <c r="D1013" s="143" t="s">
        <v>277</v>
      </c>
      <c r="E1013" s="146" t="s">
        <v>277</v>
      </c>
      <c r="F1013" s="137" t="s">
        <v>277</v>
      </c>
      <c r="G1013" s="138" t="s">
        <v>277</v>
      </c>
      <c r="H1013" s="143" t="s">
        <v>277</v>
      </c>
      <c r="I1013" s="146" t="s">
        <v>277</v>
      </c>
      <c r="J1013" s="137" t="s">
        <v>277</v>
      </c>
      <c r="K1013" s="146" t="s">
        <v>277</v>
      </c>
      <c r="L1013" s="137" t="s">
        <v>277</v>
      </c>
      <c r="M1013" s="146" t="s">
        <v>277</v>
      </c>
      <c r="N1013" s="137" t="s">
        <v>277</v>
      </c>
      <c r="O1013" s="138" t="s">
        <v>277</v>
      </c>
      <c r="P1013" s="137">
        <v>0.95370370370666691</v>
      </c>
      <c r="Q1013" s="138">
        <v>0.98611111111250016</v>
      </c>
    </row>
    <row r="1014" spans="1:17" ht="20.149999999999999" customHeight="1" x14ac:dyDescent="0.35">
      <c r="A1014" s="148"/>
      <c r="C1014" s="136" t="s">
        <v>1274</v>
      </c>
      <c r="D1014" s="143" t="s">
        <v>277</v>
      </c>
      <c r="E1014" s="146" t="s">
        <v>277</v>
      </c>
      <c r="F1014" s="137" t="s">
        <v>277</v>
      </c>
      <c r="G1014" s="138" t="s">
        <v>277</v>
      </c>
      <c r="H1014" s="143" t="s">
        <v>277</v>
      </c>
      <c r="I1014" s="146" t="s">
        <v>277</v>
      </c>
      <c r="J1014" s="137">
        <v>0.98947555096418727</v>
      </c>
      <c r="K1014" s="146">
        <v>0.96765925480769244</v>
      </c>
      <c r="L1014" s="137" t="s">
        <v>277</v>
      </c>
      <c r="M1014" s="146" t="s">
        <v>277</v>
      </c>
      <c r="N1014" s="137" t="s">
        <v>277</v>
      </c>
      <c r="O1014" s="138" t="s">
        <v>277</v>
      </c>
      <c r="P1014" s="137">
        <v>0.84189723320999987</v>
      </c>
      <c r="Q1014" s="138">
        <v>0.86181818182272707</v>
      </c>
    </row>
    <row r="1015" spans="1:17" ht="20.149999999999999" customHeight="1" x14ac:dyDescent="0.35">
      <c r="A1015" s="148"/>
      <c r="C1015" s="136" t="s">
        <v>1275</v>
      </c>
      <c r="D1015" s="143" t="s">
        <v>277</v>
      </c>
      <c r="E1015" s="146" t="s">
        <v>277</v>
      </c>
      <c r="F1015" s="137">
        <v>0.99970000000000003</v>
      </c>
      <c r="G1015" s="138">
        <v>1</v>
      </c>
      <c r="H1015" s="143" t="s">
        <v>277</v>
      </c>
      <c r="I1015" s="146" t="s">
        <v>277</v>
      </c>
      <c r="J1015" s="137" t="s">
        <v>277</v>
      </c>
      <c r="K1015" s="146" t="s">
        <v>277</v>
      </c>
      <c r="L1015" s="137" t="s">
        <v>277</v>
      </c>
      <c r="M1015" s="146" t="s">
        <v>277</v>
      </c>
      <c r="N1015" s="137" t="s">
        <v>277</v>
      </c>
      <c r="O1015" s="138" t="s">
        <v>277</v>
      </c>
      <c r="P1015" s="137" t="s">
        <v>277</v>
      </c>
      <c r="Q1015" s="138" t="s">
        <v>277</v>
      </c>
    </row>
    <row r="1016" spans="1:17" ht="20.149999999999999" customHeight="1" x14ac:dyDescent="0.35">
      <c r="A1016" s="148"/>
      <c r="C1016" s="136" t="s">
        <v>1276</v>
      </c>
      <c r="D1016" s="143" t="s">
        <v>277</v>
      </c>
      <c r="E1016" s="146" t="s">
        <v>277</v>
      </c>
      <c r="F1016" s="137">
        <v>0.99950000000000006</v>
      </c>
      <c r="G1016" s="138">
        <v>0.95032700000000003</v>
      </c>
      <c r="H1016" s="143" t="s">
        <v>277</v>
      </c>
      <c r="I1016" s="146" t="s">
        <v>277</v>
      </c>
      <c r="J1016" s="137" t="s">
        <v>277</v>
      </c>
      <c r="K1016" s="146" t="s">
        <v>277</v>
      </c>
      <c r="L1016" s="137" t="s">
        <v>277</v>
      </c>
      <c r="M1016" s="146" t="s">
        <v>277</v>
      </c>
      <c r="N1016" s="137" t="s">
        <v>277</v>
      </c>
      <c r="O1016" s="138" t="s">
        <v>277</v>
      </c>
      <c r="P1016" s="137" t="s">
        <v>277</v>
      </c>
      <c r="Q1016" s="138" t="s">
        <v>277</v>
      </c>
    </row>
    <row r="1017" spans="1:17" ht="20.149999999999999" customHeight="1" x14ac:dyDescent="0.35">
      <c r="A1017" s="148"/>
      <c r="C1017" s="136" t="s">
        <v>1277</v>
      </c>
      <c r="D1017" s="143" t="s">
        <v>277</v>
      </c>
      <c r="E1017" s="146" t="s">
        <v>277</v>
      </c>
      <c r="F1017" s="137">
        <v>0</v>
      </c>
      <c r="G1017" s="138">
        <v>1</v>
      </c>
      <c r="H1017" s="143" t="s">
        <v>277</v>
      </c>
      <c r="I1017" s="146" t="s">
        <v>277</v>
      </c>
      <c r="J1017" s="137" t="s">
        <v>277</v>
      </c>
      <c r="K1017" s="146" t="s">
        <v>277</v>
      </c>
      <c r="L1017" s="137" t="s">
        <v>277</v>
      </c>
      <c r="M1017" s="146" t="s">
        <v>277</v>
      </c>
      <c r="N1017" s="137" t="s">
        <v>277</v>
      </c>
      <c r="O1017" s="138" t="s">
        <v>277</v>
      </c>
      <c r="P1017" s="137" t="s">
        <v>277</v>
      </c>
      <c r="Q1017" s="138" t="s">
        <v>277</v>
      </c>
    </row>
    <row r="1018" spans="1:17" ht="20.149999999999999" customHeight="1" x14ac:dyDescent="0.35">
      <c r="A1018" s="148"/>
      <c r="C1018" s="136" t="s">
        <v>1278</v>
      </c>
      <c r="D1018" s="143" t="s">
        <v>277</v>
      </c>
      <c r="E1018" s="146" t="s">
        <v>277</v>
      </c>
      <c r="F1018" s="137" t="s">
        <v>277</v>
      </c>
      <c r="G1018" s="138" t="s">
        <v>277</v>
      </c>
      <c r="H1018" s="143" t="s">
        <v>277</v>
      </c>
      <c r="I1018" s="146" t="s">
        <v>277</v>
      </c>
      <c r="J1018" s="137" t="s">
        <v>277</v>
      </c>
      <c r="K1018" s="146" t="s">
        <v>277</v>
      </c>
      <c r="L1018" s="137" t="s">
        <v>277</v>
      </c>
      <c r="M1018" s="146" t="s">
        <v>277</v>
      </c>
      <c r="N1018" s="137" t="s">
        <v>277</v>
      </c>
      <c r="O1018" s="138" t="s">
        <v>277</v>
      </c>
      <c r="P1018" s="137">
        <v>0.97237377145416659</v>
      </c>
      <c r="Q1018" s="138">
        <v>0.9764309764354544</v>
      </c>
    </row>
    <row r="1019" spans="1:17" ht="20.149999999999999" customHeight="1" x14ac:dyDescent="0.35">
      <c r="A1019" s="148"/>
      <c r="C1019" s="136" t="s">
        <v>1279</v>
      </c>
      <c r="D1019" s="143" t="s">
        <v>277</v>
      </c>
      <c r="E1019" s="146" t="s">
        <v>277</v>
      </c>
      <c r="F1019" s="137" t="s">
        <v>277</v>
      </c>
      <c r="G1019" s="138" t="s">
        <v>277</v>
      </c>
      <c r="H1019" s="143" t="s">
        <v>277</v>
      </c>
      <c r="I1019" s="146" t="s">
        <v>277</v>
      </c>
      <c r="J1019" s="137">
        <v>0.97844856687898063</v>
      </c>
      <c r="K1019" s="146">
        <v>0.98616321829212483</v>
      </c>
      <c r="L1019" s="137" t="s">
        <v>277</v>
      </c>
      <c r="M1019" s="146" t="s">
        <v>277</v>
      </c>
      <c r="N1019" s="137" t="s">
        <v>277</v>
      </c>
      <c r="O1019" s="138" t="s">
        <v>277</v>
      </c>
      <c r="P1019" s="137">
        <v>0.89061667965750002</v>
      </c>
      <c r="Q1019" s="138">
        <v>0.9046601806136364</v>
      </c>
    </row>
    <row r="1020" spans="1:17" ht="20.149999999999999" customHeight="1" x14ac:dyDescent="0.35">
      <c r="A1020" s="148"/>
      <c r="C1020" s="136" t="s">
        <v>1280</v>
      </c>
      <c r="D1020" s="143" t="s">
        <v>277</v>
      </c>
      <c r="E1020" s="146" t="s">
        <v>277</v>
      </c>
      <c r="F1020" s="137" t="s">
        <v>277</v>
      </c>
      <c r="G1020" s="138" t="s">
        <v>277</v>
      </c>
      <c r="H1020" s="143" t="s">
        <v>277</v>
      </c>
      <c r="I1020" s="146" t="s">
        <v>277</v>
      </c>
      <c r="J1020" s="137" t="s">
        <v>277</v>
      </c>
      <c r="K1020" s="146" t="s">
        <v>277</v>
      </c>
      <c r="L1020" s="137" t="s">
        <v>277</v>
      </c>
      <c r="M1020" s="146" t="s">
        <v>277</v>
      </c>
      <c r="N1020" s="137" t="s">
        <v>277</v>
      </c>
      <c r="O1020" s="138" t="s">
        <v>277</v>
      </c>
      <c r="P1020" s="137">
        <v>0.98333333333499995</v>
      </c>
      <c r="Q1020" s="138">
        <v>0.97777777778000019</v>
      </c>
    </row>
    <row r="1021" spans="1:17" ht="20.149999999999999" customHeight="1" x14ac:dyDescent="0.35">
      <c r="A1021" s="148"/>
      <c r="C1021" s="136" t="s">
        <v>1281</v>
      </c>
      <c r="D1021" s="143" t="s">
        <v>277</v>
      </c>
      <c r="E1021" s="146" t="s">
        <v>277</v>
      </c>
      <c r="F1021" s="137" t="s">
        <v>277</v>
      </c>
      <c r="G1021" s="138" t="s">
        <v>277</v>
      </c>
      <c r="H1021" s="143" t="s">
        <v>277</v>
      </c>
      <c r="I1021" s="146" t="s">
        <v>277</v>
      </c>
      <c r="J1021" s="137" t="s">
        <v>277</v>
      </c>
      <c r="K1021" s="146" t="s">
        <v>277</v>
      </c>
      <c r="L1021" s="137" t="s">
        <v>277</v>
      </c>
      <c r="M1021" s="146" t="s">
        <v>277</v>
      </c>
      <c r="N1021" s="137" t="s">
        <v>277</v>
      </c>
      <c r="O1021" s="138" t="s">
        <v>277</v>
      </c>
      <c r="P1021" s="137">
        <v>0.95833333333333326</v>
      </c>
      <c r="Q1021" s="138">
        <v>0.99431818181818188</v>
      </c>
    </row>
    <row r="1022" spans="1:17" ht="20.149999999999999" customHeight="1" x14ac:dyDescent="0.35">
      <c r="A1022" s="148"/>
      <c r="C1022" s="136" t="s">
        <v>1282</v>
      </c>
      <c r="D1022" s="143" t="s">
        <v>277</v>
      </c>
      <c r="E1022" s="146" t="s">
        <v>277</v>
      </c>
      <c r="F1022" s="137">
        <v>0.99919999999999998</v>
      </c>
      <c r="G1022" s="138">
        <v>1</v>
      </c>
      <c r="H1022" s="143" t="s">
        <v>277</v>
      </c>
      <c r="I1022" s="146" t="s">
        <v>277</v>
      </c>
      <c r="J1022" s="137" t="s">
        <v>277</v>
      </c>
      <c r="K1022" s="146" t="s">
        <v>277</v>
      </c>
      <c r="L1022" s="137" t="s">
        <v>277</v>
      </c>
      <c r="M1022" s="146" t="s">
        <v>277</v>
      </c>
      <c r="N1022" s="137" t="s">
        <v>277</v>
      </c>
      <c r="O1022" s="138" t="s">
        <v>277</v>
      </c>
      <c r="P1022" s="137">
        <v>0.93580803938250001</v>
      </c>
      <c r="Q1022" s="138">
        <v>0.90377358491199999</v>
      </c>
    </row>
    <row r="1023" spans="1:17" ht="20.149999999999999" customHeight="1" x14ac:dyDescent="0.35">
      <c r="A1023" s="148"/>
      <c r="C1023" s="136" t="s">
        <v>1283</v>
      </c>
      <c r="D1023" s="143" t="s">
        <v>277</v>
      </c>
      <c r="E1023" s="146" t="s">
        <v>277</v>
      </c>
      <c r="F1023" s="137" t="s">
        <v>277</v>
      </c>
      <c r="G1023" s="138" t="s">
        <v>277</v>
      </c>
      <c r="H1023" s="143" t="s">
        <v>277</v>
      </c>
      <c r="I1023" s="146" t="s">
        <v>277</v>
      </c>
      <c r="J1023" s="137" t="s">
        <v>277</v>
      </c>
      <c r="K1023" s="146" t="s">
        <v>277</v>
      </c>
      <c r="L1023" s="137" t="s">
        <v>277</v>
      </c>
      <c r="M1023" s="146" t="s">
        <v>277</v>
      </c>
      <c r="N1023" s="137" t="s">
        <v>277</v>
      </c>
      <c r="O1023" s="138">
        <v>1</v>
      </c>
      <c r="P1023" s="137">
        <v>1</v>
      </c>
      <c r="Q1023" s="138">
        <v>0.9574074301683333</v>
      </c>
    </row>
    <row r="1024" spans="1:17" ht="20.149999999999999" customHeight="1" x14ac:dyDescent="0.35">
      <c r="A1024" s="148"/>
      <c r="C1024" s="136" t="s">
        <v>1284</v>
      </c>
      <c r="D1024" s="143" t="s">
        <v>277</v>
      </c>
      <c r="E1024" s="146" t="s">
        <v>277</v>
      </c>
      <c r="F1024" s="137">
        <v>0</v>
      </c>
      <c r="G1024" s="138">
        <v>1</v>
      </c>
      <c r="H1024" s="143" t="s">
        <v>277</v>
      </c>
      <c r="I1024" s="146" t="s">
        <v>277</v>
      </c>
      <c r="J1024" s="137" t="s">
        <v>277</v>
      </c>
      <c r="K1024" s="146" t="s">
        <v>277</v>
      </c>
      <c r="L1024" s="137" t="s">
        <v>277</v>
      </c>
      <c r="M1024" s="146" t="s">
        <v>277</v>
      </c>
      <c r="N1024" s="137" t="s">
        <v>277</v>
      </c>
      <c r="O1024" s="138" t="s">
        <v>277</v>
      </c>
      <c r="P1024" s="137" t="s">
        <v>277</v>
      </c>
      <c r="Q1024" s="138" t="s">
        <v>277</v>
      </c>
    </row>
    <row r="1025" spans="1:17" ht="20.149999999999999" customHeight="1" x14ac:dyDescent="0.35">
      <c r="A1025" s="148"/>
      <c r="C1025" s="136" t="s">
        <v>1285</v>
      </c>
      <c r="D1025" s="143" t="s">
        <v>277</v>
      </c>
      <c r="E1025" s="146" t="s">
        <v>277</v>
      </c>
      <c r="F1025" s="137">
        <v>0</v>
      </c>
      <c r="G1025" s="138">
        <v>1</v>
      </c>
      <c r="H1025" s="143" t="s">
        <v>277</v>
      </c>
      <c r="I1025" s="146" t="s">
        <v>277</v>
      </c>
      <c r="J1025" s="137" t="s">
        <v>277</v>
      </c>
      <c r="K1025" s="146" t="s">
        <v>277</v>
      </c>
      <c r="L1025" s="137" t="s">
        <v>277</v>
      </c>
      <c r="M1025" s="146" t="s">
        <v>277</v>
      </c>
      <c r="N1025" s="137" t="s">
        <v>277</v>
      </c>
      <c r="O1025" s="138" t="s">
        <v>277</v>
      </c>
      <c r="P1025" s="137" t="s">
        <v>277</v>
      </c>
      <c r="Q1025" s="138" t="s">
        <v>277</v>
      </c>
    </row>
    <row r="1026" spans="1:17" ht="20.149999999999999" customHeight="1" x14ac:dyDescent="0.35">
      <c r="A1026" s="148"/>
      <c r="C1026" s="136" t="s">
        <v>1286</v>
      </c>
      <c r="D1026" s="143" t="s">
        <v>277</v>
      </c>
      <c r="E1026" s="146" t="s">
        <v>277</v>
      </c>
      <c r="F1026" s="137" t="s">
        <v>277</v>
      </c>
      <c r="G1026" s="138" t="s">
        <v>277</v>
      </c>
      <c r="H1026" s="143" t="s">
        <v>277</v>
      </c>
      <c r="I1026" s="146" t="s">
        <v>277</v>
      </c>
      <c r="J1026" s="137" t="s">
        <v>277</v>
      </c>
      <c r="K1026" s="146" t="s">
        <v>277</v>
      </c>
      <c r="L1026" s="137" t="s">
        <v>277</v>
      </c>
      <c r="M1026" s="146" t="s">
        <v>277</v>
      </c>
      <c r="N1026" s="137" t="s">
        <v>277</v>
      </c>
      <c r="O1026" s="138" t="s">
        <v>277</v>
      </c>
      <c r="P1026" s="137">
        <v>0.96759259259500008</v>
      </c>
      <c r="Q1026" s="138">
        <v>0.94444444444750009</v>
      </c>
    </row>
    <row r="1027" spans="1:17" ht="20.149999999999999" customHeight="1" x14ac:dyDescent="0.35">
      <c r="A1027" s="148"/>
      <c r="C1027" s="136" t="s">
        <v>1287</v>
      </c>
      <c r="D1027" s="143" t="s">
        <v>277</v>
      </c>
      <c r="E1027" s="146" t="s">
        <v>277</v>
      </c>
      <c r="F1027" s="137" t="s">
        <v>277</v>
      </c>
      <c r="G1027" s="138" t="s">
        <v>277</v>
      </c>
      <c r="H1027" s="143" t="s">
        <v>277</v>
      </c>
      <c r="I1027" s="146" t="s">
        <v>277</v>
      </c>
      <c r="J1027" s="137" t="s">
        <v>277</v>
      </c>
      <c r="K1027" s="146" t="s">
        <v>277</v>
      </c>
      <c r="L1027" s="137" t="s">
        <v>277</v>
      </c>
      <c r="M1027" s="146" t="s">
        <v>277</v>
      </c>
      <c r="N1027" s="137" t="s">
        <v>277</v>
      </c>
      <c r="O1027" s="138" t="s">
        <v>277</v>
      </c>
      <c r="P1027" s="137">
        <v>0.90964673913500005</v>
      </c>
      <c r="Q1027" s="138">
        <v>0.95578298513363635</v>
      </c>
    </row>
    <row r="1028" spans="1:17" ht="20.149999999999999" customHeight="1" x14ac:dyDescent="0.35">
      <c r="A1028" s="148"/>
      <c r="C1028" s="136" t="s">
        <v>1288</v>
      </c>
      <c r="D1028" s="143" t="s">
        <v>277</v>
      </c>
      <c r="E1028" s="146" t="s">
        <v>277</v>
      </c>
      <c r="F1028" s="137" t="s">
        <v>277</v>
      </c>
      <c r="G1028" s="138" t="s">
        <v>277</v>
      </c>
      <c r="H1028" s="143" t="s">
        <v>277</v>
      </c>
      <c r="I1028" s="146" t="s">
        <v>277</v>
      </c>
      <c r="J1028" s="137" t="s">
        <v>277</v>
      </c>
      <c r="K1028" s="146" t="s">
        <v>277</v>
      </c>
      <c r="L1028" s="137" t="s">
        <v>277</v>
      </c>
      <c r="M1028" s="146" t="s">
        <v>277</v>
      </c>
      <c r="N1028" s="137" t="s">
        <v>277</v>
      </c>
      <c r="O1028" s="138" t="s">
        <v>277</v>
      </c>
      <c r="P1028" s="137">
        <v>1</v>
      </c>
      <c r="Q1028" s="138">
        <v>0.97853535353666687</v>
      </c>
    </row>
    <row r="1029" spans="1:17" ht="20.149999999999999" customHeight="1" x14ac:dyDescent="0.35">
      <c r="A1029" s="148"/>
      <c r="C1029" s="136" t="s">
        <v>1289</v>
      </c>
      <c r="D1029" s="143" t="s">
        <v>277</v>
      </c>
      <c r="E1029" s="146" t="s">
        <v>277</v>
      </c>
      <c r="F1029" s="137">
        <v>0</v>
      </c>
      <c r="G1029" s="138">
        <v>1</v>
      </c>
      <c r="H1029" s="143" t="s">
        <v>277</v>
      </c>
      <c r="I1029" s="146" t="s">
        <v>277</v>
      </c>
      <c r="J1029" s="137" t="s">
        <v>277</v>
      </c>
      <c r="K1029" s="146" t="s">
        <v>277</v>
      </c>
      <c r="L1029" s="137" t="s">
        <v>277</v>
      </c>
      <c r="M1029" s="146" t="s">
        <v>277</v>
      </c>
      <c r="N1029" s="137" t="s">
        <v>277</v>
      </c>
      <c r="O1029" s="138" t="s">
        <v>277</v>
      </c>
      <c r="P1029" s="137" t="s">
        <v>277</v>
      </c>
      <c r="Q1029" s="138" t="s">
        <v>277</v>
      </c>
    </row>
    <row r="1030" spans="1:17" ht="20.149999999999999" customHeight="1" x14ac:dyDescent="0.35">
      <c r="A1030" s="148"/>
      <c r="C1030" s="136" t="s">
        <v>1290</v>
      </c>
      <c r="D1030" s="143" t="s">
        <v>277</v>
      </c>
      <c r="E1030" s="146" t="s">
        <v>277</v>
      </c>
      <c r="F1030" s="137" t="s">
        <v>277</v>
      </c>
      <c r="G1030" s="138" t="s">
        <v>277</v>
      </c>
      <c r="H1030" s="143" t="s">
        <v>277</v>
      </c>
      <c r="I1030" s="146" t="s">
        <v>277</v>
      </c>
      <c r="J1030" s="137" t="s">
        <v>277</v>
      </c>
      <c r="K1030" s="146" t="s">
        <v>277</v>
      </c>
      <c r="L1030" s="137" t="s">
        <v>277</v>
      </c>
      <c r="M1030" s="146" t="s">
        <v>277</v>
      </c>
      <c r="N1030" s="137" t="s">
        <v>277</v>
      </c>
      <c r="O1030" s="138" t="s">
        <v>277</v>
      </c>
      <c r="P1030" s="137">
        <v>1</v>
      </c>
      <c r="Q1030" s="138">
        <v>0.97846499670000009</v>
      </c>
    </row>
    <row r="1031" spans="1:17" ht="20.149999999999999" customHeight="1" x14ac:dyDescent="0.35">
      <c r="A1031" s="148"/>
      <c r="C1031" s="136" t="s">
        <v>1291</v>
      </c>
      <c r="D1031" s="143" t="s">
        <v>277</v>
      </c>
      <c r="E1031" s="146" t="s">
        <v>277</v>
      </c>
      <c r="F1031" s="137">
        <v>0.98299999999999998</v>
      </c>
      <c r="G1031" s="138">
        <v>1</v>
      </c>
      <c r="H1031" s="143" t="s">
        <v>277</v>
      </c>
      <c r="I1031" s="146" t="s">
        <v>277</v>
      </c>
      <c r="J1031" s="137" t="s">
        <v>277</v>
      </c>
      <c r="K1031" s="146" t="s">
        <v>277</v>
      </c>
      <c r="L1031" s="137" t="s">
        <v>277</v>
      </c>
      <c r="M1031" s="146" t="s">
        <v>277</v>
      </c>
      <c r="N1031" s="137" t="s">
        <v>277</v>
      </c>
      <c r="O1031" s="138" t="s">
        <v>277</v>
      </c>
      <c r="P1031" s="137" t="s">
        <v>277</v>
      </c>
      <c r="Q1031" s="138" t="s">
        <v>277</v>
      </c>
    </row>
    <row r="1032" spans="1:17" ht="20.149999999999999" customHeight="1" x14ac:dyDescent="0.35">
      <c r="A1032" s="148"/>
      <c r="C1032" s="136" t="s">
        <v>1292</v>
      </c>
      <c r="D1032" s="143" t="s">
        <v>277</v>
      </c>
      <c r="E1032" s="146" t="s">
        <v>277</v>
      </c>
      <c r="F1032" s="137">
        <v>0</v>
      </c>
      <c r="G1032" s="138">
        <v>1</v>
      </c>
      <c r="H1032" s="143" t="s">
        <v>277</v>
      </c>
      <c r="I1032" s="146" t="s">
        <v>277</v>
      </c>
      <c r="J1032" s="137" t="s">
        <v>277</v>
      </c>
      <c r="K1032" s="146" t="s">
        <v>277</v>
      </c>
      <c r="L1032" s="137" t="s">
        <v>277</v>
      </c>
      <c r="M1032" s="146" t="s">
        <v>277</v>
      </c>
      <c r="N1032" s="137" t="s">
        <v>277</v>
      </c>
      <c r="O1032" s="138" t="s">
        <v>277</v>
      </c>
      <c r="P1032" s="137" t="s">
        <v>277</v>
      </c>
      <c r="Q1032" s="138" t="s">
        <v>277</v>
      </c>
    </row>
    <row r="1033" spans="1:17" ht="20.149999999999999" customHeight="1" x14ac:dyDescent="0.35">
      <c r="A1033" s="148"/>
      <c r="C1033" s="136" t="s">
        <v>1293</v>
      </c>
      <c r="D1033" s="143" t="s">
        <v>277</v>
      </c>
      <c r="E1033" s="146" t="s">
        <v>277</v>
      </c>
      <c r="F1033" s="137" t="s">
        <v>277</v>
      </c>
      <c r="G1033" s="138" t="s">
        <v>277</v>
      </c>
      <c r="H1033" s="143" t="s">
        <v>277</v>
      </c>
      <c r="I1033" s="146" t="s">
        <v>277</v>
      </c>
      <c r="J1033" s="137" t="s">
        <v>277</v>
      </c>
      <c r="K1033" s="146" t="s">
        <v>277</v>
      </c>
      <c r="L1033" s="137" t="s">
        <v>277</v>
      </c>
      <c r="M1033" s="146" t="s">
        <v>277</v>
      </c>
      <c r="N1033" s="137" t="s">
        <v>277</v>
      </c>
      <c r="O1033" s="138" t="s">
        <v>277</v>
      </c>
      <c r="P1033" s="137">
        <v>0.96212121212416679</v>
      </c>
      <c r="Q1033" s="138">
        <v>0.90909090909500012</v>
      </c>
    </row>
    <row r="1034" spans="1:17" ht="20.149999999999999" customHeight="1" x14ac:dyDescent="0.35">
      <c r="A1034" s="148"/>
      <c r="C1034" s="136" t="s">
        <v>1294</v>
      </c>
      <c r="D1034" s="143" t="s">
        <v>277</v>
      </c>
      <c r="E1034" s="146" t="s">
        <v>277</v>
      </c>
      <c r="F1034" s="137" t="s">
        <v>277</v>
      </c>
      <c r="G1034" s="138" t="s">
        <v>277</v>
      </c>
      <c r="H1034" s="143" t="s">
        <v>277</v>
      </c>
      <c r="I1034" s="146" t="s">
        <v>277</v>
      </c>
      <c r="J1034" s="137" t="s">
        <v>277</v>
      </c>
      <c r="K1034" s="146" t="s">
        <v>277</v>
      </c>
      <c r="L1034" s="137" t="s">
        <v>277</v>
      </c>
      <c r="M1034" s="146" t="s">
        <v>277</v>
      </c>
      <c r="N1034" s="137" t="s">
        <v>277</v>
      </c>
      <c r="O1034" s="138" t="s">
        <v>277</v>
      </c>
      <c r="P1034" s="137">
        <v>0.96215754904749984</v>
      </c>
      <c r="Q1034" s="138">
        <v>0.96674496746499994</v>
      </c>
    </row>
    <row r="1035" spans="1:17" ht="20.149999999999999" customHeight="1" x14ac:dyDescent="0.35">
      <c r="A1035" s="148"/>
      <c r="C1035" s="136" t="s">
        <v>1295</v>
      </c>
      <c r="D1035" s="143" t="s">
        <v>277</v>
      </c>
      <c r="E1035" s="146" t="s">
        <v>277</v>
      </c>
      <c r="F1035" s="137" t="s">
        <v>277</v>
      </c>
      <c r="G1035" s="138" t="s">
        <v>277</v>
      </c>
      <c r="H1035" s="143" t="s">
        <v>277</v>
      </c>
      <c r="I1035" s="146" t="s">
        <v>277</v>
      </c>
      <c r="J1035" s="137" t="s">
        <v>277</v>
      </c>
      <c r="K1035" s="146" t="s">
        <v>277</v>
      </c>
      <c r="L1035" s="137" t="s">
        <v>277</v>
      </c>
      <c r="M1035" s="146" t="s">
        <v>277</v>
      </c>
      <c r="N1035" s="137" t="s">
        <v>277</v>
      </c>
      <c r="O1035" s="138" t="s">
        <v>277</v>
      </c>
      <c r="P1035" s="137">
        <v>0.9765625</v>
      </c>
      <c r="Q1035" s="138">
        <v>0.97916666666666674</v>
      </c>
    </row>
    <row r="1036" spans="1:17" ht="20.149999999999999" customHeight="1" x14ac:dyDescent="0.35">
      <c r="A1036" s="148"/>
      <c r="C1036" s="136" t="s">
        <v>1296</v>
      </c>
      <c r="D1036" s="143" t="s">
        <v>277</v>
      </c>
      <c r="E1036" s="146" t="s">
        <v>277</v>
      </c>
      <c r="F1036" s="137">
        <v>0</v>
      </c>
      <c r="G1036" s="138">
        <v>1</v>
      </c>
      <c r="H1036" s="143" t="s">
        <v>277</v>
      </c>
      <c r="I1036" s="146" t="s">
        <v>277</v>
      </c>
      <c r="J1036" s="137" t="s">
        <v>277</v>
      </c>
      <c r="K1036" s="146" t="s">
        <v>277</v>
      </c>
      <c r="L1036" s="137" t="s">
        <v>277</v>
      </c>
      <c r="M1036" s="146" t="s">
        <v>277</v>
      </c>
      <c r="N1036" s="137" t="s">
        <v>277</v>
      </c>
      <c r="O1036" s="138" t="s">
        <v>277</v>
      </c>
      <c r="P1036" s="137" t="s">
        <v>277</v>
      </c>
      <c r="Q1036" s="138" t="s">
        <v>277</v>
      </c>
    </row>
    <row r="1037" spans="1:17" ht="20.149999999999999" customHeight="1" x14ac:dyDescent="0.35">
      <c r="A1037" s="148"/>
      <c r="C1037" s="136" t="s">
        <v>1297</v>
      </c>
      <c r="D1037" s="143" t="s">
        <v>277</v>
      </c>
      <c r="E1037" s="146" t="s">
        <v>277</v>
      </c>
      <c r="F1037" s="137" t="s">
        <v>277</v>
      </c>
      <c r="G1037" s="138" t="s">
        <v>277</v>
      </c>
      <c r="H1037" s="143" t="s">
        <v>277</v>
      </c>
      <c r="I1037" s="146" t="s">
        <v>277</v>
      </c>
      <c r="J1037" s="137" t="s">
        <v>277</v>
      </c>
      <c r="K1037" s="146" t="s">
        <v>277</v>
      </c>
      <c r="L1037" s="137" t="s">
        <v>277</v>
      </c>
      <c r="M1037" s="146" t="s">
        <v>277</v>
      </c>
      <c r="N1037" s="137" t="s">
        <v>277</v>
      </c>
      <c r="O1037" s="138" t="s">
        <v>277</v>
      </c>
      <c r="P1037" s="137">
        <v>0.90520833333500006</v>
      </c>
      <c r="Q1037" s="138">
        <v>0.96875</v>
      </c>
    </row>
    <row r="1038" spans="1:17" ht="20.149999999999999" customHeight="1" x14ac:dyDescent="0.35">
      <c r="A1038" s="148"/>
      <c r="C1038" s="136" t="s">
        <v>1298</v>
      </c>
      <c r="D1038" s="143" t="s">
        <v>277</v>
      </c>
      <c r="E1038" s="146" t="s">
        <v>277</v>
      </c>
      <c r="F1038" s="137" t="s">
        <v>277</v>
      </c>
      <c r="G1038" s="138" t="s">
        <v>277</v>
      </c>
      <c r="H1038" s="143" t="s">
        <v>277</v>
      </c>
      <c r="I1038" s="146" t="s">
        <v>277</v>
      </c>
      <c r="J1038" s="137" t="s">
        <v>277</v>
      </c>
      <c r="K1038" s="146" t="s">
        <v>277</v>
      </c>
      <c r="L1038" s="137" t="s">
        <v>277</v>
      </c>
      <c r="M1038" s="146" t="s">
        <v>277</v>
      </c>
      <c r="N1038" s="137" t="s">
        <v>277</v>
      </c>
      <c r="O1038" s="138" t="s">
        <v>277</v>
      </c>
      <c r="P1038" s="137">
        <v>0.74691358024999999</v>
      </c>
      <c r="Q1038" s="138">
        <v>0.86666666667000003</v>
      </c>
    </row>
    <row r="1039" spans="1:17" ht="20.149999999999999" customHeight="1" x14ac:dyDescent="0.35">
      <c r="A1039" s="148"/>
      <c r="C1039" s="136" t="s">
        <v>1299</v>
      </c>
      <c r="D1039" s="143" t="s">
        <v>277</v>
      </c>
      <c r="E1039" s="146" t="s">
        <v>277</v>
      </c>
      <c r="F1039" s="137" t="s">
        <v>277</v>
      </c>
      <c r="G1039" s="138" t="s">
        <v>277</v>
      </c>
      <c r="H1039" s="143" t="s">
        <v>277</v>
      </c>
      <c r="I1039" s="146" t="s">
        <v>277</v>
      </c>
      <c r="J1039" s="137" t="s">
        <v>277</v>
      </c>
      <c r="K1039" s="146" t="s">
        <v>277</v>
      </c>
      <c r="L1039" s="137" t="s">
        <v>277</v>
      </c>
      <c r="M1039" s="146" t="s">
        <v>277</v>
      </c>
      <c r="N1039" s="137" t="s">
        <v>277</v>
      </c>
      <c r="O1039" s="138">
        <v>1</v>
      </c>
      <c r="P1039" s="137" t="s">
        <v>277</v>
      </c>
      <c r="Q1039" s="138" t="s">
        <v>277</v>
      </c>
    </row>
    <row r="1040" spans="1:17" ht="20.149999999999999" customHeight="1" x14ac:dyDescent="0.35">
      <c r="A1040" s="148"/>
      <c r="C1040" s="136" t="s">
        <v>1300</v>
      </c>
      <c r="D1040" s="143" t="s">
        <v>277</v>
      </c>
      <c r="E1040" s="146" t="s">
        <v>277</v>
      </c>
      <c r="F1040" s="137" t="s">
        <v>277</v>
      </c>
      <c r="G1040" s="138" t="s">
        <v>277</v>
      </c>
      <c r="H1040" s="143" t="s">
        <v>277</v>
      </c>
      <c r="I1040" s="146" t="s">
        <v>277</v>
      </c>
      <c r="J1040" s="137" t="s">
        <v>277</v>
      </c>
      <c r="K1040" s="146" t="s">
        <v>277</v>
      </c>
      <c r="L1040" s="137" t="s">
        <v>277</v>
      </c>
      <c r="M1040" s="146" t="s">
        <v>277</v>
      </c>
      <c r="N1040" s="137" t="s">
        <v>277</v>
      </c>
      <c r="O1040" s="138" t="s">
        <v>277</v>
      </c>
      <c r="P1040" s="137">
        <v>0.94721407625090914</v>
      </c>
      <c r="Q1040" s="138">
        <v>0.96245723363250013</v>
      </c>
    </row>
    <row r="1041" spans="1:17" ht="20.149999999999999" customHeight="1" x14ac:dyDescent="0.35">
      <c r="A1041" s="148"/>
      <c r="C1041" s="136" t="s">
        <v>1301</v>
      </c>
      <c r="D1041" s="143" t="s">
        <v>277</v>
      </c>
      <c r="E1041" s="146" t="s">
        <v>277</v>
      </c>
      <c r="F1041" s="137" t="s">
        <v>277</v>
      </c>
      <c r="G1041" s="138" t="s">
        <v>277</v>
      </c>
      <c r="H1041" s="143" t="s">
        <v>277</v>
      </c>
      <c r="I1041" s="146" t="s">
        <v>277</v>
      </c>
      <c r="J1041" s="137" t="s">
        <v>277</v>
      </c>
      <c r="K1041" s="146" t="s">
        <v>277</v>
      </c>
      <c r="L1041" s="137" t="s">
        <v>277</v>
      </c>
      <c r="M1041" s="146" t="s">
        <v>277</v>
      </c>
      <c r="N1041" s="137" t="s">
        <v>277</v>
      </c>
      <c r="O1041" s="138" t="s">
        <v>277</v>
      </c>
      <c r="P1041" s="137">
        <v>0.88141025641500004</v>
      </c>
      <c r="Q1041" s="138">
        <v>0.90384615385</v>
      </c>
    </row>
    <row r="1042" spans="1:17" ht="20.149999999999999" customHeight="1" x14ac:dyDescent="0.35">
      <c r="A1042" s="148"/>
      <c r="C1042" s="136" t="s">
        <v>1302</v>
      </c>
      <c r="D1042" s="143" t="s">
        <v>277</v>
      </c>
      <c r="E1042" s="146" t="s">
        <v>277</v>
      </c>
      <c r="F1042" s="137" t="s">
        <v>277</v>
      </c>
      <c r="G1042" s="138" t="s">
        <v>277</v>
      </c>
      <c r="H1042" s="143" t="s">
        <v>277</v>
      </c>
      <c r="I1042" s="146" t="s">
        <v>277</v>
      </c>
      <c r="J1042" s="137" t="s">
        <v>277</v>
      </c>
      <c r="K1042" s="146" t="s">
        <v>277</v>
      </c>
      <c r="L1042" s="137" t="s">
        <v>277</v>
      </c>
      <c r="M1042" s="146" t="s">
        <v>277</v>
      </c>
      <c r="N1042" s="137" t="s">
        <v>277</v>
      </c>
      <c r="O1042" s="138" t="s">
        <v>277</v>
      </c>
      <c r="P1042" s="137">
        <v>0.92639631610666651</v>
      </c>
      <c r="Q1042" s="138">
        <v>0.95170960946727279</v>
      </c>
    </row>
    <row r="1043" spans="1:17" ht="20.149999999999999" customHeight="1" x14ac:dyDescent="0.35">
      <c r="A1043" s="148"/>
      <c r="C1043" s="136" t="s">
        <v>1303</v>
      </c>
      <c r="D1043" s="143">
        <v>0.95884476534296004</v>
      </c>
      <c r="E1043" s="146">
        <v>0.95026610387226995</v>
      </c>
      <c r="F1043" s="137">
        <v>0.99930000000000008</v>
      </c>
      <c r="G1043" s="138">
        <v>1</v>
      </c>
      <c r="H1043" s="143" t="s">
        <v>277</v>
      </c>
      <c r="I1043" s="146" t="s">
        <v>277</v>
      </c>
      <c r="J1043" s="137" t="s">
        <v>277</v>
      </c>
      <c r="K1043" s="146" t="s">
        <v>277</v>
      </c>
      <c r="L1043" s="137" t="s">
        <v>277</v>
      </c>
      <c r="M1043" s="146" t="s">
        <v>277</v>
      </c>
      <c r="N1043" s="137" t="s">
        <v>277</v>
      </c>
      <c r="O1043" s="138" t="s">
        <v>277</v>
      </c>
      <c r="P1043" s="137">
        <v>0.94403616067636364</v>
      </c>
      <c r="Q1043" s="138">
        <v>0.89692475297454533</v>
      </c>
    </row>
    <row r="1044" spans="1:17" ht="20.149999999999999" customHeight="1" x14ac:dyDescent="0.35">
      <c r="A1044" s="148"/>
      <c r="C1044" s="136" t="s">
        <v>1304</v>
      </c>
      <c r="D1044" s="143" t="s">
        <v>277</v>
      </c>
      <c r="E1044" s="146" t="s">
        <v>277</v>
      </c>
      <c r="F1044" s="137" t="s">
        <v>277</v>
      </c>
      <c r="G1044" s="138" t="s">
        <v>277</v>
      </c>
      <c r="H1044" s="143" t="s">
        <v>277</v>
      </c>
      <c r="I1044" s="146" t="s">
        <v>277</v>
      </c>
      <c r="J1044" s="137" t="s">
        <v>277</v>
      </c>
      <c r="K1044" s="146" t="s">
        <v>277</v>
      </c>
      <c r="L1044" s="137" t="s">
        <v>277</v>
      </c>
      <c r="M1044" s="146" t="s">
        <v>277</v>
      </c>
      <c r="N1044" s="137" t="s">
        <v>277</v>
      </c>
      <c r="O1044" s="138" t="s">
        <v>277</v>
      </c>
      <c r="P1044" s="137">
        <v>0.93409090909090908</v>
      </c>
      <c r="Q1044" s="138">
        <v>0.89134339080500002</v>
      </c>
    </row>
    <row r="1045" spans="1:17" ht="20.149999999999999" customHeight="1" x14ac:dyDescent="0.35">
      <c r="A1045" s="148"/>
      <c r="C1045" s="136" t="s">
        <v>1305</v>
      </c>
      <c r="D1045" s="143" t="s">
        <v>277</v>
      </c>
      <c r="E1045" s="146" t="s">
        <v>277</v>
      </c>
      <c r="F1045" s="137" t="s">
        <v>277</v>
      </c>
      <c r="G1045" s="138" t="s">
        <v>277</v>
      </c>
      <c r="H1045" s="143" t="s">
        <v>277</v>
      </c>
      <c r="I1045" s="146" t="s">
        <v>277</v>
      </c>
      <c r="J1045" s="137" t="s">
        <v>277</v>
      </c>
      <c r="K1045" s="146" t="s">
        <v>277</v>
      </c>
      <c r="L1045" s="137" t="s">
        <v>277</v>
      </c>
      <c r="M1045" s="146" t="s">
        <v>277</v>
      </c>
      <c r="N1045" s="137" t="s">
        <v>277</v>
      </c>
      <c r="O1045" s="138" t="s">
        <v>277</v>
      </c>
      <c r="P1045" s="137">
        <v>0.90476190476999985</v>
      </c>
      <c r="Q1045" s="138">
        <v>0.90859140859909071</v>
      </c>
    </row>
    <row r="1046" spans="1:17" ht="20.149999999999999" customHeight="1" x14ac:dyDescent="0.35">
      <c r="A1046" s="148"/>
      <c r="C1046" s="136" t="s">
        <v>1306</v>
      </c>
      <c r="D1046" s="143" t="s">
        <v>277</v>
      </c>
      <c r="E1046" s="146" t="s">
        <v>277</v>
      </c>
      <c r="F1046" s="137" t="s">
        <v>277</v>
      </c>
      <c r="G1046" s="138" t="s">
        <v>277</v>
      </c>
      <c r="H1046" s="143" t="s">
        <v>277</v>
      </c>
      <c r="I1046" s="146" t="s">
        <v>277</v>
      </c>
      <c r="J1046" s="137" t="s">
        <v>277</v>
      </c>
      <c r="K1046" s="146" t="s">
        <v>277</v>
      </c>
      <c r="L1046" s="137" t="s">
        <v>277</v>
      </c>
      <c r="M1046" s="146" t="s">
        <v>277</v>
      </c>
      <c r="N1046" s="137" t="s">
        <v>277</v>
      </c>
      <c r="O1046" s="138" t="s">
        <v>277</v>
      </c>
      <c r="P1046" s="137">
        <v>1</v>
      </c>
      <c r="Q1046" s="138">
        <v>1</v>
      </c>
    </row>
    <row r="1047" spans="1:17" ht="20.149999999999999" customHeight="1" x14ac:dyDescent="0.35">
      <c r="A1047" s="148"/>
      <c r="C1047" s="136" t="s">
        <v>1307</v>
      </c>
      <c r="D1047" s="143" t="s">
        <v>277</v>
      </c>
      <c r="E1047" s="146" t="s">
        <v>277</v>
      </c>
      <c r="F1047" s="137" t="s">
        <v>277</v>
      </c>
      <c r="G1047" s="138" t="s">
        <v>277</v>
      </c>
      <c r="H1047" s="143" t="s">
        <v>277</v>
      </c>
      <c r="I1047" s="146" t="s">
        <v>277</v>
      </c>
      <c r="J1047" s="137" t="s">
        <v>277</v>
      </c>
      <c r="K1047" s="146" t="s">
        <v>277</v>
      </c>
      <c r="L1047" s="137" t="s">
        <v>277</v>
      </c>
      <c r="M1047" s="146" t="s">
        <v>277</v>
      </c>
      <c r="N1047" s="137" t="s">
        <v>277</v>
      </c>
      <c r="O1047" s="138" t="s">
        <v>277</v>
      </c>
      <c r="P1047" s="137">
        <v>0.89987426217583333</v>
      </c>
      <c r="Q1047" s="138">
        <v>0.94713982459583346</v>
      </c>
    </row>
    <row r="1048" spans="1:17" ht="20.149999999999999" customHeight="1" x14ac:dyDescent="0.35">
      <c r="A1048" s="148"/>
      <c r="C1048" s="136" t="s">
        <v>1308</v>
      </c>
      <c r="D1048" s="143" t="s">
        <v>277</v>
      </c>
      <c r="E1048" s="146" t="s">
        <v>277</v>
      </c>
      <c r="F1048" s="137" t="s">
        <v>277</v>
      </c>
      <c r="G1048" s="138" t="s">
        <v>277</v>
      </c>
      <c r="H1048" s="143" t="s">
        <v>277</v>
      </c>
      <c r="I1048" s="146" t="s">
        <v>277</v>
      </c>
      <c r="J1048" s="137" t="s">
        <v>277</v>
      </c>
      <c r="K1048" s="146" t="s">
        <v>277</v>
      </c>
      <c r="L1048" s="137" t="s">
        <v>277</v>
      </c>
      <c r="M1048" s="146" t="s">
        <v>277</v>
      </c>
      <c r="N1048" s="137" t="s">
        <v>277</v>
      </c>
      <c r="O1048" s="138">
        <v>0.66666666666666663</v>
      </c>
      <c r="P1048" s="137">
        <v>0.97233912484250018</v>
      </c>
      <c r="Q1048" s="138">
        <v>0.94840294840818173</v>
      </c>
    </row>
    <row r="1049" spans="1:17" ht="20.149999999999999" customHeight="1" x14ac:dyDescent="0.35">
      <c r="A1049" s="148"/>
      <c r="C1049" s="136" t="s">
        <v>1309</v>
      </c>
      <c r="D1049" s="143" t="s">
        <v>277</v>
      </c>
      <c r="E1049" s="146" t="s">
        <v>277</v>
      </c>
      <c r="F1049" s="137">
        <v>0</v>
      </c>
      <c r="G1049" s="138">
        <v>0.99809454545454546</v>
      </c>
      <c r="H1049" s="143" t="s">
        <v>277</v>
      </c>
      <c r="I1049" s="146" t="s">
        <v>277</v>
      </c>
      <c r="J1049" s="137" t="s">
        <v>277</v>
      </c>
      <c r="K1049" s="146" t="s">
        <v>277</v>
      </c>
      <c r="L1049" s="137" t="s">
        <v>277</v>
      </c>
      <c r="M1049" s="146" t="s">
        <v>277</v>
      </c>
      <c r="N1049" s="137">
        <v>0.80808080808080807</v>
      </c>
      <c r="O1049" s="138">
        <v>0.66666666666666663</v>
      </c>
      <c r="P1049" s="137">
        <v>0.97130434783166675</v>
      </c>
      <c r="Q1049" s="138">
        <v>0.96333333333333326</v>
      </c>
    </row>
    <row r="1050" spans="1:17" ht="20.149999999999999" customHeight="1" x14ac:dyDescent="0.35">
      <c r="A1050" s="148"/>
      <c r="C1050" s="136" t="s">
        <v>1310</v>
      </c>
      <c r="D1050" s="143" t="s">
        <v>277</v>
      </c>
      <c r="E1050" s="146" t="s">
        <v>277</v>
      </c>
      <c r="F1050" s="137" t="s">
        <v>277</v>
      </c>
      <c r="G1050" s="138" t="s">
        <v>277</v>
      </c>
      <c r="H1050" s="143" t="s">
        <v>277</v>
      </c>
      <c r="I1050" s="146" t="s">
        <v>277</v>
      </c>
      <c r="J1050" s="137" t="s">
        <v>277</v>
      </c>
      <c r="K1050" s="146" t="s">
        <v>277</v>
      </c>
      <c r="L1050" s="137" t="s">
        <v>277</v>
      </c>
      <c r="M1050" s="146" t="s">
        <v>277</v>
      </c>
      <c r="N1050" s="137" t="s">
        <v>277</v>
      </c>
      <c r="O1050" s="138" t="s">
        <v>277</v>
      </c>
      <c r="P1050" s="137">
        <v>0.99479166666666674</v>
      </c>
      <c r="Q1050" s="138">
        <v>0.99431818181818188</v>
      </c>
    </row>
    <row r="1051" spans="1:17" ht="20.149999999999999" customHeight="1" x14ac:dyDescent="0.35">
      <c r="A1051" s="148"/>
      <c r="C1051" s="136" t="s">
        <v>1311</v>
      </c>
      <c r="D1051" s="143" t="s">
        <v>277</v>
      </c>
      <c r="E1051" s="146" t="s">
        <v>277</v>
      </c>
      <c r="F1051" s="137" t="s">
        <v>277</v>
      </c>
      <c r="G1051" s="138" t="s">
        <v>277</v>
      </c>
      <c r="H1051" s="143" t="s">
        <v>277</v>
      </c>
      <c r="I1051" s="146" t="s">
        <v>277</v>
      </c>
      <c r="J1051" s="137" t="s">
        <v>277</v>
      </c>
      <c r="K1051" s="146" t="s">
        <v>277</v>
      </c>
      <c r="L1051" s="137" t="s">
        <v>277</v>
      </c>
      <c r="M1051" s="146" t="s">
        <v>277</v>
      </c>
      <c r="N1051" s="137" t="s">
        <v>277</v>
      </c>
      <c r="O1051" s="138" t="s">
        <v>277</v>
      </c>
      <c r="P1051" s="137">
        <v>0.8561809361374999</v>
      </c>
      <c r="Q1051" s="138">
        <v>0.91107788329083339</v>
      </c>
    </row>
    <row r="1052" spans="1:17" ht="20.149999999999999" customHeight="1" x14ac:dyDescent="0.35">
      <c r="A1052" s="148"/>
      <c r="C1052" s="136" t="s">
        <v>1312</v>
      </c>
      <c r="D1052" s="143" t="s">
        <v>277</v>
      </c>
      <c r="E1052" s="146" t="s">
        <v>277</v>
      </c>
      <c r="F1052" s="137" t="s">
        <v>277</v>
      </c>
      <c r="G1052" s="138" t="s">
        <v>277</v>
      </c>
      <c r="H1052" s="143" t="s">
        <v>277</v>
      </c>
      <c r="I1052" s="146" t="s">
        <v>277</v>
      </c>
      <c r="J1052" s="137" t="s">
        <v>277</v>
      </c>
      <c r="K1052" s="146" t="s">
        <v>277</v>
      </c>
      <c r="L1052" s="137" t="s">
        <v>277</v>
      </c>
      <c r="M1052" s="146" t="s">
        <v>277</v>
      </c>
      <c r="N1052" s="137" t="s">
        <v>277</v>
      </c>
      <c r="O1052" s="138" t="s">
        <v>277</v>
      </c>
      <c r="P1052" s="137">
        <v>0.95366161616416667</v>
      </c>
      <c r="Q1052" s="138">
        <v>0.93801652892909093</v>
      </c>
    </row>
    <row r="1053" spans="1:17" ht="20.149999999999999" customHeight="1" x14ac:dyDescent="0.35">
      <c r="A1053" s="148"/>
      <c r="C1053" s="136" t="s">
        <v>1313</v>
      </c>
      <c r="D1053" s="143" t="s">
        <v>277</v>
      </c>
      <c r="E1053" s="146" t="s">
        <v>277</v>
      </c>
      <c r="F1053" s="137" t="s">
        <v>277</v>
      </c>
      <c r="G1053" s="138" t="s">
        <v>277</v>
      </c>
      <c r="H1053" s="143" t="s">
        <v>277</v>
      </c>
      <c r="I1053" s="146" t="s">
        <v>277</v>
      </c>
      <c r="J1053" s="137" t="s">
        <v>277</v>
      </c>
      <c r="K1053" s="146" t="s">
        <v>277</v>
      </c>
      <c r="L1053" s="137" t="s">
        <v>277</v>
      </c>
      <c r="M1053" s="146" t="s">
        <v>277</v>
      </c>
      <c r="N1053" s="137" t="s">
        <v>277</v>
      </c>
      <c r="O1053" s="138" t="s">
        <v>277</v>
      </c>
      <c r="P1053" s="137">
        <v>0.88860887097000008</v>
      </c>
      <c r="Q1053" s="138">
        <v>0.94767212353599983</v>
      </c>
    </row>
    <row r="1054" spans="1:17" ht="20.149999999999999" customHeight="1" x14ac:dyDescent="0.35">
      <c r="A1054" s="148"/>
      <c r="C1054" s="136" t="s">
        <v>1314</v>
      </c>
      <c r="D1054" s="143" t="s">
        <v>277</v>
      </c>
      <c r="E1054" s="146" t="s">
        <v>277</v>
      </c>
      <c r="F1054" s="137" t="s">
        <v>277</v>
      </c>
      <c r="G1054" s="138" t="s">
        <v>277</v>
      </c>
      <c r="H1054" s="143" t="s">
        <v>277</v>
      </c>
      <c r="I1054" s="146" t="s">
        <v>277</v>
      </c>
      <c r="J1054" s="137" t="s">
        <v>277</v>
      </c>
      <c r="K1054" s="146" t="s">
        <v>277</v>
      </c>
      <c r="L1054" s="137" t="s">
        <v>277</v>
      </c>
      <c r="M1054" s="146" t="s">
        <v>277</v>
      </c>
      <c r="N1054" s="137" t="s">
        <v>277</v>
      </c>
      <c r="O1054" s="138" t="s">
        <v>277</v>
      </c>
      <c r="P1054" s="137">
        <v>0.87459207459727284</v>
      </c>
      <c r="Q1054" s="138">
        <v>0.94405594405818194</v>
      </c>
    </row>
    <row r="1055" spans="1:17" ht="20.149999999999999" customHeight="1" x14ac:dyDescent="0.35">
      <c r="A1055" s="148"/>
      <c r="C1055" s="136" t="s">
        <v>1315</v>
      </c>
      <c r="D1055" s="143" t="s">
        <v>277</v>
      </c>
      <c r="E1055" s="146" t="s">
        <v>277</v>
      </c>
      <c r="F1055" s="137" t="s">
        <v>277</v>
      </c>
      <c r="G1055" s="138" t="s">
        <v>277</v>
      </c>
      <c r="H1055" s="143" t="s">
        <v>277</v>
      </c>
      <c r="I1055" s="146" t="s">
        <v>277</v>
      </c>
      <c r="J1055" s="137" t="s">
        <v>277</v>
      </c>
      <c r="K1055" s="146" t="s">
        <v>277</v>
      </c>
      <c r="L1055" s="137" t="s">
        <v>277</v>
      </c>
      <c r="M1055" s="146" t="s">
        <v>277</v>
      </c>
      <c r="N1055" s="137" t="s">
        <v>277</v>
      </c>
      <c r="O1055" s="138" t="s">
        <v>277</v>
      </c>
      <c r="P1055" s="137">
        <v>0.83363095238416662</v>
      </c>
      <c r="Q1055" s="138">
        <v>0.82638888888916673</v>
      </c>
    </row>
    <row r="1056" spans="1:17" ht="20.149999999999999" customHeight="1" x14ac:dyDescent="0.35">
      <c r="A1056" s="148"/>
      <c r="C1056" s="136" t="s">
        <v>1316</v>
      </c>
      <c r="D1056" s="143" t="s">
        <v>277</v>
      </c>
      <c r="E1056" s="146" t="s">
        <v>277</v>
      </c>
      <c r="F1056" s="137" t="s">
        <v>277</v>
      </c>
      <c r="G1056" s="138" t="s">
        <v>277</v>
      </c>
      <c r="H1056" s="143" t="s">
        <v>277</v>
      </c>
      <c r="I1056" s="146" t="s">
        <v>277</v>
      </c>
      <c r="J1056" s="137" t="s">
        <v>277</v>
      </c>
      <c r="K1056" s="146" t="s">
        <v>277</v>
      </c>
      <c r="L1056" s="137" t="s">
        <v>277</v>
      </c>
      <c r="M1056" s="146" t="s">
        <v>277</v>
      </c>
      <c r="N1056" s="137" t="s">
        <v>277</v>
      </c>
      <c r="O1056" s="138" t="s">
        <v>277</v>
      </c>
      <c r="P1056" s="137">
        <v>0.94973684210599996</v>
      </c>
      <c r="Q1056" s="138">
        <v>0.99444444444444446</v>
      </c>
    </row>
    <row r="1057" spans="1:17" ht="20.149999999999999" customHeight="1" x14ac:dyDescent="0.35">
      <c r="A1057" s="148"/>
      <c r="C1057" s="136" t="s">
        <v>1317</v>
      </c>
      <c r="D1057" s="143" t="s">
        <v>277</v>
      </c>
      <c r="E1057" s="146" t="s">
        <v>277</v>
      </c>
      <c r="F1057" s="137" t="s">
        <v>277</v>
      </c>
      <c r="G1057" s="138" t="s">
        <v>277</v>
      </c>
      <c r="H1057" s="143" t="s">
        <v>277</v>
      </c>
      <c r="I1057" s="146" t="s">
        <v>277</v>
      </c>
      <c r="J1057" s="137" t="s">
        <v>277</v>
      </c>
      <c r="K1057" s="146" t="s">
        <v>277</v>
      </c>
      <c r="L1057" s="137" t="s">
        <v>277</v>
      </c>
      <c r="M1057" s="146" t="s">
        <v>277</v>
      </c>
      <c r="N1057" s="137" t="s">
        <v>277</v>
      </c>
      <c r="O1057" s="138" t="s">
        <v>277</v>
      </c>
      <c r="P1057" s="137">
        <v>1</v>
      </c>
      <c r="Q1057" s="138">
        <v>1</v>
      </c>
    </row>
    <row r="1058" spans="1:17" ht="20.149999999999999" customHeight="1" x14ac:dyDescent="0.35">
      <c r="A1058" s="148"/>
      <c r="C1058" s="136" t="s">
        <v>1318</v>
      </c>
      <c r="D1058" s="143" t="s">
        <v>277</v>
      </c>
      <c r="E1058" s="146" t="s">
        <v>277</v>
      </c>
      <c r="F1058" s="137" t="s">
        <v>277</v>
      </c>
      <c r="G1058" s="138" t="s">
        <v>277</v>
      </c>
      <c r="H1058" s="143" t="s">
        <v>277</v>
      </c>
      <c r="I1058" s="146" t="s">
        <v>277</v>
      </c>
      <c r="J1058" s="137" t="s">
        <v>277</v>
      </c>
      <c r="K1058" s="146" t="s">
        <v>277</v>
      </c>
      <c r="L1058" s="137" t="s">
        <v>277</v>
      </c>
      <c r="M1058" s="146" t="s">
        <v>277</v>
      </c>
      <c r="N1058" s="137" t="s">
        <v>277</v>
      </c>
      <c r="O1058" s="138" t="s">
        <v>277</v>
      </c>
      <c r="P1058" s="137">
        <v>0.75112224377333348</v>
      </c>
      <c r="Q1058" s="138">
        <v>0.98750790638916675</v>
      </c>
    </row>
    <row r="1059" spans="1:17" ht="20.149999999999999" customHeight="1" x14ac:dyDescent="0.35">
      <c r="A1059" s="148"/>
      <c r="C1059" s="136" t="s">
        <v>1319</v>
      </c>
      <c r="D1059" s="143" t="s">
        <v>277</v>
      </c>
      <c r="E1059" s="146" t="s">
        <v>277</v>
      </c>
      <c r="F1059" s="137">
        <v>0</v>
      </c>
      <c r="G1059" s="138">
        <v>1</v>
      </c>
      <c r="H1059" s="143" t="s">
        <v>277</v>
      </c>
      <c r="I1059" s="146" t="s">
        <v>277</v>
      </c>
      <c r="J1059" s="137" t="s">
        <v>277</v>
      </c>
      <c r="K1059" s="146" t="s">
        <v>277</v>
      </c>
      <c r="L1059" s="137" t="s">
        <v>277</v>
      </c>
      <c r="M1059" s="146" t="s">
        <v>277</v>
      </c>
      <c r="N1059" s="137" t="s">
        <v>277</v>
      </c>
      <c r="O1059" s="138" t="s">
        <v>277</v>
      </c>
      <c r="P1059" s="137" t="s">
        <v>277</v>
      </c>
      <c r="Q1059" s="138" t="s">
        <v>277</v>
      </c>
    </row>
    <row r="1060" spans="1:17" ht="20.149999999999999" customHeight="1" x14ac:dyDescent="0.35">
      <c r="A1060" s="148"/>
      <c r="C1060" s="136" t="s">
        <v>1320</v>
      </c>
      <c r="D1060" s="143" t="s">
        <v>277</v>
      </c>
      <c r="E1060" s="146" t="s">
        <v>277</v>
      </c>
      <c r="F1060" s="137" t="s">
        <v>277</v>
      </c>
      <c r="G1060" s="138" t="s">
        <v>277</v>
      </c>
      <c r="H1060" s="143" t="s">
        <v>277</v>
      </c>
      <c r="I1060" s="146" t="s">
        <v>277</v>
      </c>
      <c r="J1060" s="137" t="s">
        <v>277</v>
      </c>
      <c r="K1060" s="146" t="s">
        <v>277</v>
      </c>
      <c r="L1060" s="137" t="s">
        <v>277</v>
      </c>
      <c r="M1060" s="146" t="s">
        <v>277</v>
      </c>
      <c r="N1060" s="137" t="s">
        <v>277</v>
      </c>
      <c r="O1060" s="138" t="s">
        <v>277</v>
      </c>
      <c r="P1060" s="137">
        <v>1</v>
      </c>
      <c r="Q1060" s="138">
        <v>0.97222222222249988</v>
      </c>
    </row>
    <row r="1061" spans="1:17" ht="20.149999999999999" customHeight="1" x14ac:dyDescent="0.35">
      <c r="A1061" s="148"/>
      <c r="C1061" s="136" t="s">
        <v>1321</v>
      </c>
      <c r="D1061" s="143" t="s">
        <v>277</v>
      </c>
      <c r="E1061" s="146" t="s">
        <v>277</v>
      </c>
      <c r="F1061" s="137" t="s">
        <v>277</v>
      </c>
      <c r="G1061" s="138" t="s">
        <v>277</v>
      </c>
      <c r="H1061" s="143" t="s">
        <v>277</v>
      </c>
      <c r="I1061" s="146" t="s">
        <v>277</v>
      </c>
      <c r="J1061" s="137" t="s">
        <v>277</v>
      </c>
      <c r="K1061" s="146" t="s">
        <v>277</v>
      </c>
      <c r="L1061" s="137" t="s">
        <v>277</v>
      </c>
      <c r="M1061" s="146" t="s">
        <v>277</v>
      </c>
      <c r="N1061" s="137" t="s">
        <v>277</v>
      </c>
      <c r="O1061" s="138" t="s">
        <v>277</v>
      </c>
      <c r="P1061" s="137">
        <v>0.90288461538624998</v>
      </c>
      <c r="Q1061" s="138">
        <v>0.9814814814816667</v>
      </c>
    </row>
    <row r="1062" spans="1:17" ht="20.149999999999999" customHeight="1" x14ac:dyDescent="0.35">
      <c r="A1062" s="148"/>
      <c r="C1062" s="136" t="s">
        <v>1322</v>
      </c>
      <c r="D1062" s="143" t="s">
        <v>277</v>
      </c>
      <c r="E1062" s="146" t="s">
        <v>277</v>
      </c>
      <c r="F1062" s="137">
        <v>0.99890000000000001</v>
      </c>
      <c r="G1062" s="138">
        <v>0.99995563636363627</v>
      </c>
      <c r="H1062" s="143" t="s">
        <v>277</v>
      </c>
      <c r="I1062" s="146" t="s">
        <v>277</v>
      </c>
      <c r="J1062" s="137">
        <v>0.99875914718019265</v>
      </c>
      <c r="K1062" s="146">
        <v>0.99986039568070817</v>
      </c>
      <c r="L1062" s="137" t="s">
        <v>277</v>
      </c>
      <c r="M1062" s="146" t="s">
        <v>277</v>
      </c>
      <c r="N1062" s="137" t="s">
        <v>277</v>
      </c>
      <c r="O1062" s="138" t="s">
        <v>277</v>
      </c>
      <c r="P1062" s="137" t="s">
        <v>277</v>
      </c>
      <c r="Q1062" s="138" t="s">
        <v>277</v>
      </c>
    </row>
    <row r="1063" spans="1:17" ht="20.149999999999999" customHeight="1" x14ac:dyDescent="0.35">
      <c r="A1063" s="148"/>
      <c r="C1063" s="136" t="s">
        <v>1323</v>
      </c>
      <c r="D1063" s="143" t="s">
        <v>277</v>
      </c>
      <c r="E1063" s="146" t="s">
        <v>277</v>
      </c>
      <c r="F1063" s="137" t="s">
        <v>277</v>
      </c>
      <c r="G1063" s="138" t="s">
        <v>277</v>
      </c>
      <c r="H1063" s="143" t="s">
        <v>277</v>
      </c>
      <c r="I1063" s="146" t="s">
        <v>277</v>
      </c>
      <c r="J1063" s="137" t="s">
        <v>277</v>
      </c>
      <c r="K1063" s="146" t="s">
        <v>277</v>
      </c>
      <c r="L1063" s="137" t="s">
        <v>277</v>
      </c>
      <c r="M1063" s="146" t="s">
        <v>277</v>
      </c>
      <c r="N1063" s="137" t="s">
        <v>277</v>
      </c>
      <c r="O1063" s="138" t="s">
        <v>277</v>
      </c>
      <c r="P1063" s="137">
        <v>0.97702726018083341</v>
      </c>
      <c r="Q1063" s="138">
        <v>0.98466810967000018</v>
      </c>
    </row>
    <row r="1064" spans="1:17" ht="20.149999999999999" customHeight="1" x14ac:dyDescent="0.35">
      <c r="A1064" s="148"/>
      <c r="C1064" s="136" t="s">
        <v>1324</v>
      </c>
      <c r="D1064" s="143" t="s">
        <v>277</v>
      </c>
      <c r="E1064" s="146" t="s">
        <v>277</v>
      </c>
      <c r="F1064" s="137" t="s">
        <v>277</v>
      </c>
      <c r="G1064" s="138" t="s">
        <v>277</v>
      </c>
      <c r="H1064" s="143" t="s">
        <v>277</v>
      </c>
      <c r="I1064" s="146" t="s">
        <v>277</v>
      </c>
      <c r="J1064" s="137" t="s">
        <v>277</v>
      </c>
      <c r="K1064" s="146" t="s">
        <v>277</v>
      </c>
      <c r="L1064" s="137" t="s">
        <v>277</v>
      </c>
      <c r="M1064" s="146" t="s">
        <v>277</v>
      </c>
      <c r="N1064" s="137" t="s">
        <v>277</v>
      </c>
      <c r="O1064" s="138">
        <v>0.5</v>
      </c>
      <c r="P1064" s="137" t="s">
        <v>277</v>
      </c>
      <c r="Q1064" s="138" t="s">
        <v>277</v>
      </c>
    </row>
    <row r="1065" spans="1:17" ht="20.149999999999999" customHeight="1" x14ac:dyDescent="0.35">
      <c r="A1065" s="148"/>
      <c r="C1065" s="136" t="s">
        <v>1325</v>
      </c>
      <c r="D1065" s="143" t="s">
        <v>277</v>
      </c>
      <c r="E1065" s="146" t="s">
        <v>277</v>
      </c>
      <c r="F1065" s="137">
        <v>0</v>
      </c>
      <c r="G1065" s="138">
        <v>1</v>
      </c>
      <c r="H1065" s="143" t="s">
        <v>277</v>
      </c>
      <c r="I1065" s="146" t="s">
        <v>277</v>
      </c>
      <c r="J1065" s="137" t="s">
        <v>277</v>
      </c>
      <c r="K1065" s="146" t="s">
        <v>277</v>
      </c>
      <c r="L1065" s="137" t="s">
        <v>277</v>
      </c>
      <c r="M1065" s="146" t="s">
        <v>277</v>
      </c>
      <c r="N1065" s="137">
        <v>1</v>
      </c>
      <c r="O1065" s="138">
        <v>0.8</v>
      </c>
      <c r="P1065" s="137" t="s">
        <v>277</v>
      </c>
      <c r="Q1065" s="138" t="s">
        <v>277</v>
      </c>
    </row>
    <row r="1066" spans="1:17" ht="20.149999999999999" customHeight="1" x14ac:dyDescent="0.35">
      <c r="A1066" s="148"/>
      <c r="C1066" s="136" t="s">
        <v>1326</v>
      </c>
      <c r="D1066" s="143">
        <v>0.99479747305834298</v>
      </c>
      <c r="E1066" s="146">
        <v>0.99678933069893805</v>
      </c>
      <c r="F1066" s="137">
        <v>0</v>
      </c>
      <c r="G1066" s="138">
        <v>0.99967754545454557</v>
      </c>
      <c r="H1066" s="143" t="s">
        <v>277</v>
      </c>
      <c r="I1066" s="146" t="s">
        <v>277</v>
      </c>
      <c r="J1066" s="137" t="s">
        <v>277</v>
      </c>
      <c r="K1066" s="146" t="s">
        <v>277</v>
      </c>
      <c r="L1066" s="137" t="s">
        <v>277</v>
      </c>
      <c r="M1066" s="146" t="s">
        <v>277</v>
      </c>
      <c r="N1066" s="137">
        <v>0.85321100917431192</v>
      </c>
      <c r="O1066" s="138">
        <v>0.80519480519480524</v>
      </c>
      <c r="P1066" s="137">
        <v>0.95793155147416664</v>
      </c>
      <c r="Q1066" s="138">
        <v>0.92563097060416666</v>
      </c>
    </row>
    <row r="1067" spans="1:17" ht="20.149999999999999" customHeight="1" x14ac:dyDescent="0.35">
      <c r="A1067" s="148"/>
      <c r="C1067" s="136" t="s">
        <v>1327</v>
      </c>
      <c r="D1067" s="143" t="s">
        <v>277</v>
      </c>
      <c r="E1067" s="146" t="s">
        <v>277</v>
      </c>
      <c r="F1067" s="137" t="s">
        <v>277</v>
      </c>
      <c r="G1067" s="138" t="s">
        <v>277</v>
      </c>
      <c r="H1067" s="143" t="s">
        <v>277</v>
      </c>
      <c r="I1067" s="146" t="s">
        <v>277</v>
      </c>
      <c r="J1067" s="137" t="s">
        <v>277</v>
      </c>
      <c r="K1067" s="146" t="s">
        <v>277</v>
      </c>
      <c r="L1067" s="137" t="s">
        <v>277</v>
      </c>
      <c r="M1067" s="146" t="s">
        <v>277</v>
      </c>
      <c r="N1067" s="137" t="s">
        <v>277</v>
      </c>
      <c r="O1067" s="138" t="s">
        <v>277</v>
      </c>
      <c r="P1067" s="137">
        <v>0.92508417508916674</v>
      </c>
      <c r="Q1067" s="138">
        <v>0.90489969136083348</v>
      </c>
    </row>
    <row r="1068" spans="1:17" ht="20.149999999999999" customHeight="1" x14ac:dyDescent="0.35">
      <c r="A1068" s="148"/>
      <c r="C1068" s="136" t="s">
        <v>1328</v>
      </c>
      <c r="D1068" s="143" t="s">
        <v>277</v>
      </c>
      <c r="E1068" s="146" t="s">
        <v>277</v>
      </c>
      <c r="F1068" s="137">
        <v>0.97271404109589044</v>
      </c>
      <c r="G1068" s="138">
        <v>0.99982210806697103</v>
      </c>
      <c r="H1068" s="143" t="s">
        <v>277</v>
      </c>
      <c r="I1068" s="146" t="s">
        <v>277</v>
      </c>
      <c r="J1068" s="137" t="s">
        <v>277</v>
      </c>
      <c r="K1068" s="146" t="s">
        <v>277</v>
      </c>
      <c r="L1068" s="137" t="s">
        <v>277</v>
      </c>
      <c r="M1068" s="146" t="s">
        <v>277</v>
      </c>
      <c r="N1068" s="137" t="s">
        <v>277</v>
      </c>
      <c r="O1068" s="138" t="s">
        <v>277</v>
      </c>
      <c r="P1068" s="137">
        <v>0.93844425021899991</v>
      </c>
      <c r="Q1068" s="138">
        <v>0.94058146192500003</v>
      </c>
    </row>
    <row r="1069" spans="1:17" ht="20.149999999999999" customHeight="1" x14ac:dyDescent="0.35">
      <c r="A1069" s="148"/>
      <c r="C1069" s="136" t="s">
        <v>1329</v>
      </c>
      <c r="D1069" s="143" t="s">
        <v>277</v>
      </c>
      <c r="E1069" s="146" t="s">
        <v>277</v>
      </c>
      <c r="F1069" s="137" t="s">
        <v>277</v>
      </c>
      <c r="G1069" s="138" t="s">
        <v>277</v>
      </c>
      <c r="H1069" s="143" t="s">
        <v>277</v>
      </c>
      <c r="I1069" s="146" t="s">
        <v>277</v>
      </c>
      <c r="J1069" s="137" t="s">
        <v>277</v>
      </c>
      <c r="K1069" s="146" t="s">
        <v>277</v>
      </c>
      <c r="L1069" s="137" t="s">
        <v>277</v>
      </c>
      <c r="M1069" s="146" t="s">
        <v>277</v>
      </c>
      <c r="N1069" s="137" t="s">
        <v>277</v>
      </c>
      <c r="O1069" s="138" t="s">
        <v>277</v>
      </c>
      <c r="P1069" s="137">
        <v>0.995</v>
      </c>
      <c r="Q1069" s="138">
        <v>0.96499999999999997</v>
      </c>
    </row>
    <row r="1070" spans="1:17" ht="20.149999999999999" customHeight="1" x14ac:dyDescent="0.35">
      <c r="A1070" s="148"/>
      <c r="C1070" s="136" t="s">
        <v>1330</v>
      </c>
      <c r="D1070" s="143">
        <v>0.99965168930686199</v>
      </c>
      <c r="E1070" s="146">
        <v>0.99759277833500504</v>
      </c>
      <c r="F1070" s="137">
        <v>0</v>
      </c>
      <c r="G1070" s="138">
        <v>1</v>
      </c>
      <c r="H1070" s="143" t="s">
        <v>277</v>
      </c>
      <c r="I1070" s="146" t="s">
        <v>277</v>
      </c>
      <c r="J1070" s="137" t="s">
        <v>277</v>
      </c>
      <c r="K1070" s="146" t="s">
        <v>277</v>
      </c>
      <c r="L1070" s="137" t="s">
        <v>277</v>
      </c>
      <c r="M1070" s="146" t="s">
        <v>277</v>
      </c>
      <c r="N1070" s="137" t="s">
        <v>277</v>
      </c>
      <c r="O1070" s="138" t="s">
        <v>277</v>
      </c>
      <c r="P1070" s="137" t="s">
        <v>277</v>
      </c>
      <c r="Q1070" s="138" t="s">
        <v>277</v>
      </c>
    </row>
    <row r="1071" spans="1:17" ht="20.149999999999999" customHeight="1" x14ac:dyDescent="0.35">
      <c r="A1071" s="148"/>
      <c r="C1071" s="136" t="s">
        <v>1331</v>
      </c>
      <c r="D1071" s="143" t="s">
        <v>277</v>
      </c>
      <c r="E1071" s="146" t="s">
        <v>277</v>
      </c>
      <c r="F1071" s="137" t="s">
        <v>277</v>
      </c>
      <c r="G1071" s="138" t="s">
        <v>277</v>
      </c>
      <c r="H1071" s="143" t="s">
        <v>277</v>
      </c>
      <c r="I1071" s="146" t="s">
        <v>277</v>
      </c>
      <c r="J1071" s="137" t="s">
        <v>277</v>
      </c>
      <c r="K1071" s="146" t="s">
        <v>277</v>
      </c>
      <c r="L1071" s="137" t="s">
        <v>277</v>
      </c>
      <c r="M1071" s="146" t="s">
        <v>277</v>
      </c>
      <c r="N1071" s="137" t="s">
        <v>277</v>
      </c>
      <c r="O1071" s="138" t="s">
        <v>277</v>
      </c>
      <c r="P1071" s="137" t="s">
        <v>277</v>
      </c>
      <c r="Q1071" s="138">
        <v>0.8</v>
      </c>
    </row>
    <row r="1072" spans="1:17" ht="20.149999999999999" customHeight="1" x14ac:dyDescent="0.35">
      <c r="A1072" s="148"/>
      <c r="C1072" s="136" t="s">
        <v>1332</v>
      </c>
      <c r="D1072" s="143" t="s">
        <v>277</v>
      </c>
      <c r="E1072" s="146" t="s">
        <v>277</v>
      </c>
      <c r="F1072" s="137" t="s">
        <v>277</v>
      </c>
      <c r="G1072" s="138" t="s">
        <v>277</v>
      </c>
      <c r="H1072" s="143" t="s">
        <v>277</v>
      </c>
      <c r="I1072" s="146" t="s">
        <v>277</v>
      </c>
      <c r="J1072" s="137" t="s">
        <v>277</v>
      </c>
      <c r="K1072" s="146" t="s">
        <v>277</v>
      </c>
      <c r="L1072" s="137" t="s">
        <v>277</v>
      </c>
      <c r="M1072" s="146" t="s">
        <v>277</v>
      </c>
      <c r="N1072" s="137" t="s">
        <v>277</v>
      </c>
      <c r="O1072" s="138" t="s">
        <v>277</v>
      </c>
      <c r="P1072" s="137">
        <v>0.99801587301666661</v>
      </c>
      <c r="Q1072" s="138">
        <v>0.96547619048</v>
      </c>
    </row>
    <row r="1073" spans="1:17" ht="20.149999999999999" customHeight="1" x14ac:dyDescent="0.35">
      <c r="A1073" s="148"/>
      <c r="C1073" s="136" t="s">
        <v>1333</v>
      </c>
      <c r="D1073" s="143" t="s">
        <v>277</v>
      </c>
      <c r="E1073" s="146" t="s">
        <v>277</v>
      </c>
      <c r="F1073" s="137" t="s">
        <v>277</v>
      </c>
      <c r="G1073" s="138" t="s">
        <v>277</v>
      </c>
      <c r="H1073" s="143" t="s">
        <v>277</v>
      </c>
      <c r="I1073" s="146" t="s">
        <v>277</v>
      </c>
      <c r="J1073" s="137" t="s">
        <v>277</v>
      </c>
      <c r="K1073" s="146" t="s">
        <v>277</v>
      </c>
      <c r="L1073" s="137" t="s">
        <v>277</v>
      </c>
      <c r="M1073" s="146" t="s">
        <v>277</v>
      </c>
      <c r="N1073" s="137" t="s">
        <v>277</v>
      </c>
      <c r="O1073" s="138">
        <v>0.25</v>
      </c>
      <c r="P1073" s="137" t="s">
        <v>277</v>
      </c>
      <c r="Q1073" s="138" t="s">
        <v>277</v>
      </c>
    </row>
    <row r="1074" spans="1:17" ht="20.149999999999999" customHeight="1" x14ac:dyDescent="0.35">
      <c r="A1074" s="148"/>
      <c r="C1074" s="136" t="s">
        <v>1334</v>
      </c>
      <c r="D1074" s="143" t="s">
        <v>277</v>
      </c>
      <c r="E1074" s="146" t="s">
        <v>277</v>
      </c>
      <c r="F1074" s="137" t="s">
        <v>277</v>
      </c>
      <c r="G1074" s="138" t="s">
        <v>277</v>
      </c>
      <c r="H1074" s="143" t="s">
        <v>277</v>
      </c>
      <c r="I1074" s="146" t="s">
        <v>277</v>
      </c>
      <c r="J1074" s="137" t="s">
        <v>277</v>
      </c>
      <c r="K1074" s="146" t="s">
        <v>277</v>
      </c>
      <c r="L1074" s="137" t="s">
        <v>277</v>
      </c>
      <c r="M1074" s="146" t="s">
        <v>277</v>
      </c>
      <c r="N1074" s="137" t="s">
        <v>277</v>
      </c>
      <c r="O1074" s="138">
        <v>0.5</v>
      </c>
      <c r="P1074" s="137" t="s">
        <v>277</v>
      </c>
      <c r="Q1074" s="138" t="s">
        <v>277</v>
      </c>
    </row>
    <row r="1075" spans="1:17" ht="20.149999999999999" customHeight="1" x14ac:dyDescent="0.35">
      <c r="A1075" s="148"/>
      <c r="C1075" s="136" t="s">
        <v>1335</v>
      </c>
      <c r="D1075" s="143" t="s">
        <v>277</v>
      </c>
      <c r="E1075" s="146" t="s">
        <v>277</v>
      </c>
      <c r="F1075" s="137">
        <v>0</v>
      </c>
      <c r="G1075" s="138">
        <v>1</v>
      </c>
      <c r="H1075" s="143" t="s">
        <v>277</v>
      </c>
      <c r="I1075" s="146" t="s">
        <v>277</v>
      </c>
      <c r="J1075" s="137" t="s">
        <v>277</v>
      </c>
      <c r="K1075" s="146" t="s">
        <v>277</v>
      </c>
      <c r="L1075" s="137" t="s">
        <v>277</v>
      </c>
      <c r="M1075" s="146" t="s">
        <v>277</v>
      </c>
      <c r="N1075" s="137" t="s">
        <v>277</v>
      </c>
      <c r="O1075" s="138" t="s">
        <v>277</v>
      </c>
      <c r="P1075" s="137" t="s">
        <v>277</v>
      </c>
      <c r="Q1075" s="138" t="s">
        <v>277</v>
      </c>
    </row>
    <row r="1076" spans="1:17" ht="20.149999999999999" customHeight="1" x14ac:dyDescent="0.35">
      <c r="A1076" s="148"/>
      <c r="C1076" s="136" t="s">
        <v>1336</v>
      </c>
      <c r="D1076" s="143" t="s">
        <v>277</v>
      </c>
      <c r="E1076" s="146" t="s">
        <v>277</v>
      </c>
      <c r="F1076" s="137" t="s">
        <v>277</v>
      </c>
      <c r="G1076" s="138" t="s">
        <v>277</v>
      </c>
      <c r="H1076" s="143" t="s">
        <v>277</v>
      </c>
      <c r="I1076" s="146" t="s">
        <v>277</v>
      </c>
      <c r="J1076" s="137" t="s">
        <v>277</v>
      </c>
      <c r="K1076" s="146" t="s">
        <v>277</v>
      </c>
      <c r="L1076" s="137" t="s">
        <v>277</v>
      </c>
      <c r="M1076" s="146" t="s">
        <v>277</v>
      </c>
      <c r="N1076" s="137" t="s">
        <v>277</v>
      </c>
      <c r="O1076" s="138" t="s">
        <v>277</v>
      </c>
      <c r="P1076" s="137">
        <v>0.69444444444888886</v>
      </c>
      <c r="Q1076" s="138">
        <v>0.80555555555909097</v>
      </c>
    </row>
    <row r="1077" spans="1:17" ht="20.149999999999999" customHeight="1" x14ac:dyDescent="0.35">
      <c r="A1077" s="148"/>
      <c r="C1077" s="136" t="s">
        <v>1337</v>
      </c>
      <c r="D1077" s="143">
        <v>0.64411027568922297</v>
      </c>
      <c r="E1077" s="146">
        <v>0.65061425061425104</v>
      </c>
      <c r="F1077" s="137">
        <v>0</v>
      </c>
      <c r="G1077" s="138">
        <v>1</v>
      </c>
      <c r="H1077" s="143" t="s">
        <v>277</v>
      </c>
      <c r="I1077" s="146" t="s">
        <v>277</v>
      </c>
      <c r="J1077" s="137" t="s">
        <v>277</v>
      </c>
      <c r="K1077" s="146" t="s">
        <v>277</v>
      </c>
      <c r="L1077" s="137" t="s">
        <v>277</v>
      </c>
      <c r="M1077" s="146" t="s">
        <v>277</v>
      </c>
      <c r="N1077" s="137" t="s">
        <v>277</v>
      </c>
      <c r="O1077" s="138" t="s">
        <v>277</v>
      </c>
      <c r="P1077" s="137" t="s">
        <v>277</v>
      </c>
      <c r="Q1077" s="138">
        <v>0.93229166666750007</v>
      </c>
    </row>
    <row r="1078" spans="1:17" ht="20.149999999999999" customHeight="1" x14ac:dyDescent="0.35">
      <c r="A1078" s="148"/>
      <c r="C1078" s="136" t="s">
        <v>1338</v>
      </c>
      <c r="D1078" s="143" t="s">
        <v>277</v>
      </c>
      <c r="E1078" s="146" t="s">
        <v>277</v>
      </c>
      <c r="F1078" s="137" t="s">
        <v>277</v>
      </c>
      <c r="G1078" s="138" t="s">
        <v>277</v>
      </c>
      <c r="H1078" s="143" t="s">
        <v>277</v>
      </c>
      <c r="I1078" s="146" t="s">
        <v>277</v>
      </c>
      <c r="J1078" s="137" t="s">
        <v>277</v>
      </c>
      <c r="K1078" s="146" t="s">
        <v>277</v>
      </c>
      <c r="L1078" s="137" t="s">
        <v>277</v>
      </c>
      <c r="M1078" s="146" t="s">
        <v>277</v>
      </c>
      <c r="N1078" s="137" t="s">
        <v>277</v>
      </c>
      <c r="O1078" s="138" t="s">
        <v>277</v>
      </c>
      <c r="P1078" s="137">
        <v>1</v>
      </c>
      <c r="Q1078" s="138">
        <v>0.98333333333500006</v>
      </c>
    </row>
    <row r="1079" spans="1:17" ht="20.149999999999999" customHeight="1" x14ac:dyDescent="0.35">
      <c r="A1079" s="148"/>
      <c r="C1079" s="136" t="s">
        <v>1339</v>
      </c>
      <c r="D1079" s="143">
        <v>0.94764126490409495</v>
      </c>
      <c r="E1079" s="146">
        <v>0.96310579766036797</v>
      </c>
      <c r="F1079" s="137">
        <v>0</v>
      </c>
      <c r="G1079" s="138">
        <v>0.99269572727272726</v>
      </c>
      <c r="H1079" s="143" t="s">
        <v>277</v>
      </c>
      <c r="I1079" s="146" t="s">
        <v>277</v>
      </c>
      <c r="J1079" s="137" t="s">
        <v>277</v>
      </c>
      <c r="K1079" s="146" t="s">
        <v>277</v>
      </c>
      <c r="L1079" s="137" t="s">
        <v>277</v>
      </c>
      <c r="M1079" s="146" t="s">
        <v>277</v>
      </c>
      <c r="N1079" s="137" t="s">
        <v>277</v>
      </c>
      <c r="O1079" s="138">
        <v>0.5</v>
      </c>
      <c r="P1079" s="137">
        <v>0.99065420560999995</v>
      </c>
      <c r="Q1079" s="138">
        <v>0.96747764724888885</v>
      </c>
    </row>
    <row r="1080" spans="1:17" ht="20.149999999999999" customHeight="1" x14ac:dyDescent="0.35">
      <c r="A1080" s="148"/>
      <c r="C1080" s="136" t="s">
        <v>1340</v>
      </c>
      <c r="D1080" s="143" t="s">
        <v>277</v>
      </c>
      <c r="E1080" s="146" t="s">
        <v>277</v>
      </c>
      <c r="F1080" s="137">
        <v>0.76808361872146114</v>
      </c>
      <c r="G1080" s="138">
        <v>1</v>
      </c>
      <c r="H1080" s="143" t="s">
        <v>277</v>
      </c>
      <c r="I1080" s="146" t="s">
        <v>277</v>
      </c>
      <c r="J1080" s="137" t="s">
        <v>277</v>
      </c>
      <c r="K1080" s="146" t="s">
        <v>277</v>
      </c>
      <c r="L1080" s="137" t="s">
        <v>277</v>
      </c>
      <c r="M1080" s="146" t="s">
        <v>277</v>
      </c>
      <c r="N1080" s="137" t="s">
        <v>277</v>
      </c>
      <c r="O1080" s="138" t="s">
        <v>277</v>
      </c>
      <c r="P1080" s="137">
        <v>0.94613093683100002</v>
      </c>
      <c r="Q1080" s="138">
        <v>0.92791319046800003</v>
      </c>
    </row>
    <row r="1081" spans="1:17" ht="20.149999999999999" customHeight="1" x14ac:dyDescent="0.35">
      <c r="A1081" s="148"/>
      <c r="C1081" s="136" t="s">
        <v>1341</v>
      </c>
      <c r="D1081" s="143" t="s">
        <v>277</v>
      </c>
      <c r="E1081" s="146" t="s">
        <v>277</v>
      </c>
      <c r="F1081" s="137" t="s">
        <v>277</v>
      </c>
      <c r="G1081" s="138" t="s">
        <v>277</v>
      </c>
      <c r="H1081" s="143" t="s">
        <v>277</v>
      </c>
      <c r="I1081" s="146" t="s">
        <v>277</v>
      </c>
      <c r="J1081" s="137" t="s">
        <v>277</v>
      </c>
      <c r="K1081" s="146" t="s">
        <v>277</v>
      </c>
      <c r="L1081" s="137" t="s">
        <v>277</v>
      </c>
      <c r="M1081" s="146" t="s">
        <v>277</v>
      </c>
      <c r="N1081" s="137" t="s">
        <v>277</v>
      </c>
      <c r="O1081" s="138" t="s">
        <v>277</v>
      </c>
      <c r="P1081" s="137">
        <v>0.99305555555583336</v>
      </c>
      <c r="Q1081" s="138">
        <v>0.98611111111166661</v>
      </c>
    </row>
    <row r="1082" spans="1:17" ht="20.149999999999999" customHeight="1" x14ac:dyDescent="0.35">
      <c r="A1082" s="148"/>
      <c r="C1082" s="136" t="s">
        <v>1342</v>
      </c>
      <c r="D1082" s="143" t="s">
        <v>277</v>
      </c>
      <c r="E1082" s="146" t="s">
        <v>277</v>
      </c>
      <c r="F1082" s="137" t="s">
        <v>277</v>
      </c>
      <c r="G1082" s="138" t="s">
        <v>277</v>
      </c>
      <c r="H1082" s="143" t="s">
        <v>277</v>
      </c>
      <c r="I1082" s="146" t="s">
        <v>277</v>
      </c>
      <c r="J1082" s="137" t="s">
        <v>277</v>
      </c>
      <c r="K1082" s="146" t="s">
        <v>277</v>
      </c>
      <c r="L1082" s="137" t="s">
        <v>277</v>
      </c>
      <c r="M1082" s="146" t="s">
        <v>277</v>
      </c>
      <c r="N1082" s="137" t="s">
        <v>277</v>
      </c>
      <c r="O1082" s="138">
        <v>0.5</v>
      </c>
      <c r="P1082" s="137" t="s">
        <v>277</v>
      </c>
      <c r="Q1082" s="138">
        <v>0.94711598746199999</v>
      </c>
    </row>
    <row r="1083" spans="1:17" ht="20.149999999999999" customHeight="1" x14ac:dyDescent="0.35">
      <c r="A1083" s="148"/>
      <c r="C1083" s="136" t="s">
        <v>1343</v>
      </c>
      <c r="D1083" s="143" t="s">
        <v>277</v>
      </c>
      <c r="E1083" s="146" t="s">
        <v>277</v>
      </c>
      <c r="F1083" s="137" t="s">
        <v>277</v>
      </c>
      <c r="G1083" s="138" t="s">
        <v>277</v>
      </c>
      <c r="H1083" s="143" t="s">
        <v>277</v>
      </c>
      <c r="I1083" s="146" t="s">
        <v>277</v>
      </c>
      <c r="J1083" s="137" t="s">
        <v>277</v>
      </c>
      <c r="K1083" s="146" t="s">
        <v>277</v>
      </c>
      <c r="L1083" s="137" t="s">
        <v>277</v>
      </c>
      <c r="M1083" s="146" t="s">
        <v>277</v>
      </c>
      <c r="N1083" s="137" t="s">
        <v>277</v>
      </c>
      <c r="O1083" s="138" t="s">
        <v>277</v>
      </c>
      <c r="P1083" s="137">
        <v>0.99537037037249998</v>
      </c>
      <c r="Q1083" s="138">
        <v>0.99873737373818172</v>
      </c>
    </row>
    <row r="1084" spans="1:17" ht="20.149999999999999" customHeight="1" x14ac:dyDescent="0.35">
      <c r="A1084" s="148"/>
      <c r="C1084" s="136" t="s">
        <v>1344</v>
      </c>
      <c r="D1084" s="143" t="s">
        <v>277</v>
      </c>
      <c r="E1084" s="146" t="s">
        <v>277</v>
      </c>
      <c r="F1084" s="137">
        <v>0</v>
      </c>
      <c r="G1084" s="138">
        <v>1</v>
      </c>
      <c r="H1084" s="143" t="s">
        <v>277</v>
      </c>
      <c r="I1084" s="146" t="s">
        <v>277</v>
      </c>
      <c r="J1084" s="137">
        <v>0.92228037325071699</v>
      </c>
      <c r="K1084" s="146">
        <v>0.88664642615176081</v>
      </c>
      <c r="L1084" s="137" t="s">
        <v>277</v>
      </c>
      <c r="M1084" s="146" t="s">
        <v>277</v>
      </c>
      <c r="N1084" s="137" t="s">
        <v>277</v>
      </c>
      <c r="O1084" s="138" t="s">
        <v>277</v>
      </c>
      <c r="P1084" s="137" t="s">
        <v>277</v>
      </c>
      <c r="Q1084" s="138" t="s">
        <v>277</v>
      </c>
    </row>
    <row r="1085" spans="1:17" ht="20.149999999999999" customHeight="1" x14ac:dyDescent="0.35">
      <c r="A1085" s="148"/>
      <c r="C1085" s="136" t="s">
        <v>1345</v>
      </c>
      <c r="D1085" s="143" t="s">
        <v>277</v>
      </c>
      <c r="E1085" s="146" t="s">
        <v>277</v>
      </c>
      <c r="F1085" s="137" t="s">
        <v>277</v>
      </c>
      <c r="G1085" s="138" t="s">
        <v>277</v>
      </c>
      <c r="H1085" s="143" t="s">
        <v>277</v>
      </c>
      <c r="I1085" s="146" t="s">
        <v>277</v>
      </c>
      <c r="J1085" s="137" t="s">
        <v>277</v>
      </c>
      <c r="K1085" s="146" t="s">
        <v>277</v>
      </c>
      <c r="L1085" s="137" t="s">
        <v>277</v>
      </c>
      <c r="M1085" s="146" t="s">
        <v>277</v>
      </c>
      <c r="N1085" s="137" t="s">
        <v>277</v>
      </c>
      <c r="O1085" s="138" t="s">
        <v>277</v>
      </c>
      <c r="P1085" s="137">
        <v>0.98611111111166683</v>
      </c>
      <c r="Q1085" s="138">
        <v>0.94696969697500022</v>
      </c>
    </row>
    <row r="1086" spans="1:17" ht="20.149999999999999" customHeight="1" x14ac:dyDescent="0.35">
      <c r="A1086" s="148"/>
      <c r="C1086" s="136" t="s">
        <v>1346</v>
      </c>
      <c r="D1086" s="143" t="s">
        <v>277</v>
      </c>
      <c r="E1086" s="146" t="s">
        <v>277</v>
      </c>
      <c r="F1086" s="137" t="s">
        <v>277</v>
      </c>
      <c r="G1086" s="138" t="s">
        <v>277</v>
      </c>
      <c r="H1086" s="143" t="s">
        <v>277</v>
      </c>
      <c r="I1086" s="146" t="s">
        <v>277</v>
      </c>
      <c r="J1086" s="137" t="s">
        <v>277</v>
      </c>
      <c r="K1086" s="146" t="s">
        <v>277</v>
      </c>
      <c r="L1086" s="137" t="s">
        <v>277</v>
      </c>
      <c r="M1086" s="146" t="s">
        <v>277</v>
      </c>
      <c r="N1086" s="137" t="s">
        <v>277</v>
      </c>
      <c r="O1086" s="138" t="s">
        <v>277</v>
      </c>
      <c r="P1086" s="137">
        <v>0.97709235209499989</v>
      </c>
      <c r="Q1086" s="138">
        <v>0.98863636363750007</v>
      </c>
    </row>
    <row r="1087" spans="1:17" ht="20.149999999999999" customHeight="1" x14ac:dyDescent="0.35">
      <c r="A1087" s="148"/>
      <c r="C1087" s="136" t="s">
        <v>1347</v>
      </c>
      <c r="D1087" s="143" t="s">
        <v>277</v>
      </c>
      <c r="E1087" s="146" t="s">
        <v>277</v>
      </c>
      <c r="F1087" s="137" t="s">
        <v>277</v>
      </c>
      <c r="G1087" s="138" t="s">
        <v>277</v>
      </c>
      <c r="H1087" s="143" t="s">
        <v>277</v>
      </c>
      <c r="I1087" s="146" t="s">
        <v>277</v>
      </c>
      <c r="J1087" s="137" t="s">
        <v>277</v>
      </c>
      <c r="K1087" s="146" t="s">
        <v>277</v>
      </c>
      <c r="L1087" s="137" t="s">
        <v>277</v>
      </c>
      <c r="M1087" s="146" t="s">
        <v>277</v>
      </c>
      <c r="N1087" s="137" t="s">
        <v>277</v>
      </c>
      <c r="O1087" s="138" t="s">
        <v>277</v>
      </c>
      <c r="P1087" s="137">
        <v>0.98095238095399995</v>
      </c>
      <c r="Q1087" s="138">
        <v>1</v>
      </c>
    </row>
    <row r="1088" spans="1:17" ht="20.149999999999999" customHeight="1" x14ac:dyDescent="0.35">
      <c r="A1088" s="148"/>
      <c r="C1088" s="136" t="s">
        <v>1348</v>
      </c>
      <c r="D1088" s="143" t="s">
        <v>277</v>
      </c>
      <c r="E1088" s="146" t="s">
        <v>277</v>
      </c>
      <c r="F1088" s="137" t="s">
        <v>277</v>
      </c>
      <c r="G1088" s="138" t="s">
        <v>277</v>
      </c>
      <c r="H1088" s="143" t="s">
        <v>277</v>
      </c>
      <c r="I1088" s="146" t="s">
        <v>277</v>
      </c>
      <c r="J1088" s="137" t="s">
        <v>277</v>
      </c>
      <c r="K1088" s="146" t="s">
        <v>277</v>
      </c>
      <c r="L1088" s="137" t="s">
        <v>277</v>
      </c>
      <c r="M1088" s="146" t="s">
        <v>277</v>
      </c>
      <c r="N1088" s="137" t="s">
        <v>277</v>
      </c>
      <c r="O1088" s="138" t="s">
        <v>277</v>
      </c>
      <c r="P1088" s="137" t="s">
        <v>277</v>
      </c>
      <c r="Q1088" s="138">
        <v>0.96428571428999998</v>
      </c>
    </row>
    <row r="1089" spans="1:17" ht="20.149999999999999" customHeight="1" x14ac:dyDescent="0.35">
      <c r="A1089" s="148"/>
      <c r="C1089" s="136" t="s">
        <v>1349</v>
      </c>
      <c r="D1089" s="143" t="s">
        <v>277</v>
      </c>
      <c r="E1089" s="146" t="s">
        <v>277</v>
      </c>
      <c r="F1089" s="137">
        <v>1</v>
      </c>
      <c r="G1089" s="138">
        <v>1</v>
      </c>
      <c r="H1089" s="143" t="s">
        <v>277</v>
      </c>
      <c r="I1089" s="146" t="s">
        <v>277</v>
      </c>
      <c r="J1089" s="137" t="s">
        <v>277</v>
      </c>
      <c r="K1089" s="146" t="s">
        <v>277</v>
      </c>
      <c r="L1089" s="137" t="s">
        <v>277</v>
      </c>
      <c r="M1089" s="146" t="s">
        <v>277</v>
      </c>
      <c r="N1089" s="137" t="s">
        <v>277</v>
      </c>
      <c r="O1089" s="138">
        <v>0.88888888888888884</v>
      </c>
      <c r="P1089" s="137">
        <v>0.95975232198500005</v>
      </c>
      <c r="Q1089" s="138">
        <v>0.98803827751363638</v>
      </c>
    </row>
    <row r="1090" spans="1:17" ht="20.149999999999999" customHeight="1" x14ac:dyDescent="0.35">
      <c r="A1090" s="148"/>
      <c r="C1090" s="136" t="s">
        <v>1350</v>
      </c>
      <c r="D1090" s="143" t="s">
        <v>277</v>
      </c>
      <c r="E1090" s="146" t="s">
        <v>277</v>
      </c>
      <c r="F1090" s="137" t="s">
        <v>277</v>
      </c>
      <c r="G1090" s="138" t="s">
        <v>277</v>
      </c>
      <c r="H1090" s="143" t="s">
        <v>277</v>
      </c>
      <c r="I1090" s="146" t="s">
        <v>277</v>
      </c>
      <c r="J1090" s="137" t="s">
        <v>277</v>
      </c>
      <c r="K1090" s="146" t="s">
        <v>277</v>
      </c>
      <c r="L1090" s="137" t="s">
        <v>277</v>
      </c>
      <c r="M1090" s="146" t="s">
        <v>277</v>
      </c>
      <c r="N1090" s="137" t="s">
        <v>277</v>
      </c>
      <c r="O1090" s="138" t="s">
        <v>277</v>
      </c>
      <c r="P1090" s="137">
        <v>0.98664529914583343</v>
      </c>
      <c r="Q1090" s="138">
        <v>0.98484848484999998</v>
      </c>
    </row>
    <row r="1091" spans="1:17" ht="20.149999999999999" customHeight="1" x14ac:dyDescent="0.35">
      <c r="A1091" s="148"/>
      <c r="C1091" s="136" t="s">
        <v>1351</v>
      </c>
      <c r="D1091" s="143" t="s">
        <v>277</v>
      </c>
      <c r="E1091" s="146" t="s">
        <v>277</v>
      </c>
      <c r="F1091" s="137" t="s">
        <v>277</v>
      </c>
      <c r="G1091" s="138" t="s">
        <v>277</v>
      </c>
      <c r="H1091" s="143" t="s">
        <v>277</v>
      </c>
      <c r="I1091" s="146" t="s">
        <v>277</v>
      </c>
      <c r="J1091" s="137" t="s">
        <v>277</v>
      </c>
      <c r="K1091" s="146" t="s">
        <v>277</v>
      </c>
      <c r="L1091" s="137" t="s">
        <v>277</v>
      </c>
      <c r="M1091" s="146" t="s">
        <v>277</v>
      </c>
      <c r="N1091" s="137" t="s">
        <v>277</v>
      </c>
      <c r="O1091" s="138" t="s">
        <v>277</v>
      </c>
      <c r="P1091" s="137">
        <v>0.87531288156750009</v>
      </c>
      <c r="Q1091" s="138">
        <v>0.97619047619333343</v>
      </c>
    </row>
    <row r="1092" spans="1:17" ht="20.149999999999999" customHeight="1" x14ac:dyDescent="0.35">
      <c r="A1092" s="148"/>
      <c r="C1092" s="136" t="s">
        <v>1352</v>
      </c>
      <c r="D1092" s="143" t="s">
        <v>277</v>
      </c>
      <c r="E1092" s="146" t="s">
        <v>277</v>
      </c>
      <c r="F1092" s="137" t="s">
        <v>277</v>
      </c>
      <c r="G1092" s="138" t="s">
        <v>277</v>
      </c>
      <c r="H1092" s="143" t="s">
        <v>277</v>
      </c>
      <c r="I1092" s="146" t="s">
        <v>277</v>
      </c>
      <c r="J1092" s="137" t="s">
        <v>277</v>
      </c>
      <c r="K1092" s="146" t="s">
        <v>277</v>
      </c>
      <c r="L1092" s="137" t="s">
        <v>277</v>
      </c>
      <c r="M1092" s="146" t="s">
        <v>277</v>
      </c>
      <c r="N1092" s="137" t="s">
        <v>277</v>
      </c>
      <c r="O1092" s="138" t="s">
        <v>277</v>
      </c>
      <c r="P1092" s="137">
        <v>0.91132478632833336</v>
      </c>
      <c r="Q1092" s="138">
        <v>0.94841123788727277</v>
      </c>
    </row>
    <row r="1093" spans="1:17" ht="20.149999999999999" customHeight="1" x14ac:dyDescent="0.35">
      <c r="A1093" s="148"/>
      <c r="C1093" s="136" t="s">
        <v>1353</v>
      </c>
      <c r="D1093" s="143">
        <v>0.99969409605383897</v>
      </c>
      <c r="E1093" s="146">
        <v>0.999833818030744</v>
      </c>
      <c r="F1093" s="137">
        <v>0</v>
      </c>
      <c r="G1093" s="138">
        <v>1</v>
      </c>
      <c r="H1093" s="143" t="s">
        <v>277</v>
      </c>
      <c r="I1093" s="146" t="s">
        <v>277</v>
      </c>
      <c r="J1093" s="137" t="s">
        <v>277</v>
      </c>
      <c r="K1093" s="146" t="s">
        <v>277</v>
      </c>
      <c r="L1093" s="137" t="s">
        <v>277</v>
      </c>
      <c r="M1093" s="146" t="s">
        <v>277</v>
      </c>
      <c r="N1093" s="137" t="s">
        <v>277</v>
      </c>
      <c r="O1093" s="138" t="s">
        <v>277</v>
      </c>
      <c r="P1093" s="137" t="s">
        <v>277</v>
      </c>
      <c r="Q1093" s="138">
        <v>1</v>
      </c>
    </row>
    <row r="1094" spans="1:17" ht="20.149999999999999" customHeight="1" x14ac:dyDescent="0.35">
      <c r="A1094" s="148"/>
      <c r="C1094" s="136" t="s">
        <v>1354</v>
      </c>
      <c r="D1094" s="143" t="s">
        <v>277</v>
      </c>
      <c r="E1094" s="146" t="s">
        <v>277</v>
      </c>
      <c r="F1094" s="137">
        <v>0</v>
      </c>
      <c r="G1094" s="138">
        <v>1</v>
      </c>
      <c r="H1094" s="143" t="s">
        <v>277</v>
      </c>
      <c r="I1094" s="146" t="s">
        <v>277</v>
      </c>
      <c r="J1094" s="137" t="s">
        <v>277</v>
      </c>
      <c r="K1094" s="146" t="s">
        <v>277</v>
      </c>
      <c r="L1094" s="137" t="s">
        <v>277</v>
      </c>
      <c r="M1094" s="146" t="s">
        <v>277</v>
      </c>
      <c r="N1094" s="137">
        <v>0.78787878787878785</v>
      </c>
      <c r="O1094" s="138">
        <v>0.9285714285714286</v>
      </c>
      <c r="P1094" s="137" t="s">
        <v>277</v>
      </c>
      <c r="Q1094" s="138" t="s">
        <v>277</v>
      </c>
    </row>
    <row r="1095" spans="1:17" ht="20.149999999999999" customHeight="1" x14ac:dyDescent="0.35">
      <c r="A1095" s="148"/>
      <c r="C1095" s="136" t="s">
        <v>1355</v>
      </c>
      <c r="D1095" s="143" t="s">
        <v>277</v>
      </c>
      <c r="E1095" s="146" t="s">
        <v>277</v>
      </c>
      <c r="F1095" s="137" t="s">
        <v>277</v>
      </c>
      <c r="G1095" s="138" t="s">
        <v>277</v>
      </c>
      <c r="H1095" s="143" t="s">
        <v>277</v>
      </c>
      <c r="I1095" s="146" t="s">
        <v>277</v>
      </c>
      <c r="J1095" s="137" t="s">
        <v>277</v>
      </c>
      <c r="K1095" s="146" t="s">
        <v>277</v>
      </c>
      <c r="L1095" s="137" t="s">
        <v>277</v>
      </c>
      <c r="M1095" s="146" t="s">
        <v>277</v>
      </c>
      <c r="N1095" s="137" t="s">
        <v>277</v>
      </c>
      <c r="O1095" s="138" t="s">
        <v>277</v>
      </c>
      <c r="P1095" s="137">
        <v>0.98205128205250003</v>
      </c>
      <c r="Q1095" s="138">
        <v>0.98148148148500014</v>
      </c>
    </row>
    <row r="1096" spans="1:17" ht="20.149999999999999" customHeight="1" x14ac:dyDescent="0.35">
      <c r="A1096" s="148"/>
      <c r="C1096" s="136" t="s">
        <v>1356</v>
      </c>
      <c r="D1096" s="143" t="s">
        <v>277</v>
      </c>
      <c r="E1096" s="146" t="s">
        <v>277</v>
      </c>
      <c r="F1096" s="137" t="s">
        <v>277</v>
      </c>
      <c r="G1096" s="138" t="s">
        <v>277</v>
      </c>
      <c r="H1096" s="143" t="s">
        <v>277</v>
      </c>
      <c r="I1096" s="146" t="s">
        <v>277</v>
      </c>
      <c r="J1096" s="137" t="s">
        <v>277</v>
      </c>
      <c r="K1096" s="146" t="s">
        <v>277</v>
      </c>
      <c r="L1096" s="137" t="s">
        <v>277</v>
      </c>
      <c r="M1096" s="146" t="s">
        <v>277</v>
      </c>
      <c r="N1096" s="137" t="s">
        <v>277</v>
      </c>
      <c r="O1096" s="138" t="s">
        <v>277</v>
      </c>
      <c r="P1096" s="137">
        <v>0.96614583333333326</v>
      </c>
      <c r="Q1096" s="138">
        <v>0.94318181818181812</v>
      </c>
    </row>
    <row r="1097" spans="1:17" ht="20.149999999999999" customHeight="1" x14ac:dyDescent="0.35">
      <c r="A1097" s="148"/>
      <c r="C1097" s="136" t="s">
        <v>1357</v>
      </c>
      <c r="D1097" s="143" t="s">
        <v>277</v>
      </c>
      <c r="E1097" s="146" t="s">
        <v>277</v>
      </c>
      <c r="F1097" s="137" t="s">
        <v>277</v>
      </c>
      <c r="G1097" s="138" t="s">
        <v>277</v>
      </c>
      <c r="H1097" s="143" t="s">
        <v>277</v>
      </c>
      <c r="I1097" s="146" t="s">
        <v>277</v>
      </c>
      <c r="J1097" s="137" t="s">
        <v>277</v>
      </c>
      <c r="K1097" s="146" t="s">
        <v>277</v>
      </c>
      <c r="L1097" s="137" t="s">
        <v>277</v>
      </c>
      <c r="M1097" s="146" t="s">
        <v>277</v>
      </c>
      <c r="N1097" s="137" t="s">
        <v>277</v>
      </c>
      <c r="O1097" s="138" t="s">
        <v>277</v>
      </c>
      <c r="P1097" s="137">
        <v>0.94722222222249997</v>
      </c>
      <c r="Q1097" s="138">
        <v>0.97222222222249999</v>
      </c>
    </row>
    <row r="1098" spans="1:17" ht="20.149999999999999" customHeight="1" x14ac:dyDescent="0.35">
      <c r="A1098" s="148"/>
      <c r="C1098" s="136" t="s">
        <v>1358</v>
      </c>
      <c r="D1098" s="143" t="s">
        <v>277</v>
      </c>
      <c r="E1098" s="146" t="s">
        <v>277</v>
      </c>
      <c r="F1098" s="137" t="s">
        <v>277</v>
      </c>
      <c r="G1098" s="138" t="s">
        <v>277</v>
      </c>
      <c r="H1098" s="143" t="s">
        <v>277</v>
      </c>
      <c r="I1098" s="146" t="s">
        <v>277</v>
      </c>
      <c r="J1098" s="137" t="s">
        <v>277</v>
      </c>
      <c r="K1098" s="146" t="s">
        <v>277</v>
      </c>
      <c r="L1098" s="137" t="s">
        <v>277</v>
      </c>
      <c r="M1098" s="146" t="s">
        <v>277</v>
      </c>
      <c r="N1098" s="137" t="s">
        <v>277</v>
      </c>
      <c r="O1098" s="138" t="s">
        <v>277</v>
      </c>
      <c r="P1098" s="137">
        <v>0.91561561561999993</v>
      </c>
      <c r="Q1098" s="138">
        <v>0.91863244824250001</v>
      </c>
    </row>
    <row r="1099" spans="1:17" ht="20.149999999999999" customHeight="1" x14ac:dyDescent="0.35">
      <c r="A1099" s="148"/>
      <c r="C1099" s="136" t="s">
        <v>1359</v>
      </c>
      <c r="D1099" s="143" t="s">
        <v>277</v>
      </c>
      <c r="E1099" s="146" t="s">
        <v>277</v>
      </c>
      <c r="F1099" s="137" t="s">
        <v>277</v>
      </c>
      <c r="G1099" s="138" t="s">
        <v>277</v>
      </c>
      <c r="H1099" s="143" t="s">
        <v>277</v>
      </c>
      <c r="I1099" s="146" t="s">
        <v>277</v>
      </c>
      <c r="J1099" s="137" t="s">
        <v>277</v>
      </c>
      <c r="K1099" s="146" t="s">
        <v>277</v>
      </c>
      <c r="L1099" s="137" t="s">
        <v>277</v>
      </c>
      <c r="M1099" s="146" t="s">
        <v>277</v>
      </c>
      <c r="N1099" s="137" t="s">
        <v>277</v>
      </c>
      <c r="O1099" s="138" t="s">
        <v>277</v>
      </c>
      <c r="P1099" s="137">
        <v>0.93939393939727278</v>
      </c>
      <c r="Q1099" s="138">
        <v>0.91666666666833341</v>
      </c>
    </row>
    <row r="1100" spans="1:17" ht="20.149999999999999" customHeight="1" x14ac:dyDescent="0.35">
      <c r="A1100" s="148"/>
      <c r="C1100" s="136" t="s">
        <v>1360</v>
      </c>
      <c r="D1100" s="143" t="s">
        <v>277</v>
      </c>
      <c r="E1100" s="146" t="s">
        <v>277</v>
      </c>
      <c r="F1100" s="137" t="s">
        <v>277</v>
      </c>
      <c r="G1100" s="138" t="s">
        <v>277</v>
      </c>
      <c r="H1100" s="143" t="s">
        <v>277</v>
      </c>
      <c r="I1100" s="146" t="s">
        <v>277</v>
      </c>
      <c r="J1100" s="137" t="s">
        <v>277</v>
      </c>
      <c r="K1100" s="146" t="s">
        <v>277</v>
      </c>
      <c r="L1100" s="137" t="s">
        <v>277</v>
      </c>
      <c r="M1100" s="146" t="s">
        <v>277</v>
      </c>
      <c r="N1100" s="137" t="s">
        <v>277</v>
      </c>
      <c r="O1100" s="138" t="s">
        <v>277</v>
      </c>
      <c r="P1100" s="137">
        <v>0.97777777777916652</v>
      </c>
      <c r="Q1100" s="138">
        <v>0.94153297682818182</v>
      </c>
    </row>
    <row r="1101" spans="1:17" ht="20.149999999999999" customHeight="1" x14ac:dyDescent="0.35">
      <c r="A1101" s="148"/>
      <c r="C1101" s="136" t="s">
        <v>1361</v>
      </c>
      <c r="D1101" s="143" t="s">
        <v>277</v>
      </c>
      <c r="E1101" s="146" t="s">
        <v>277</v>
      </c>
      <c r="F1101" s="137" t="s">
        <v>277</v>
      </c>
      <c r="G1101" s="138" t="s">
        <v>277</v>
      </c>
      <c r="H1101" s="143" t="s">
        <v>277</v>
      </c>
      <c r="I1101" s="146" t="s">
        <v>277</v>
      </c>
      <c r="J1101" s="137" t="s">
        <v>277</v>
      </c>
      <c r="K1101" s="146" t="s">
        <v>277</v>
      </c>
      <c r="L1101" s="137" t="s">
        <v>277</v>
      </c>
      <c r="M1101" s="146" t="s">
        <v>277</v>
      </c>
      <c r="N1101" s="137" t="s">
        <v>277</v>
      </c>
      <c r="O1101" s="138" t="s">
        <v>277</v>
      </c>
      <c r="P1101" s="137">
        <v>0.96568627451083311</v>
      </c>
      <c r="Q1101" s="138">
        <v>0.98930481283454541</v>
      </c>
    </row>
    <row r="1102" spans="1:17" ht="20.149999999999999" customHeight="1" x14ac:dyDescent="0.35">
      <c r="A1102" s="148"/>
      <c r="C1102" s="136" t="s">
        <v>1362</v>
      </c>
      <c r="D1102" s="143" t="s">
        <v>277</v>
      </c>
      <c r="E1102" s="146" t="s">
        <v>277</v>
      </c>
      <c r="F1102" s="137" t="s">
        <v>277</v>
      </c>
      <c r="G1102" s="138" t="s">
        <v>277</v>
      </c>
      <c r="H1102" s="143" t="s">
        <v>277</v>
      </c>
      <c r="I1102" s="146" t="s">
        <v>277</v>
      </c>
      <c r="J1102" s="137" t="s">
        <v>277</v>
      </c>
      <c r="K1102" s="146" t="s">
        <v>277</v>
      </c>
      <c r="L1102" s="137" t="s">
        <v>277</v>
      </c>
      <c r="M1102" s="146" t="s">
        <v>277</v>
      </c>
      <c r="N1102" s="137" t="s">
        <v>277</v>
      </c>
      <c r="O1102" s="138" t="s">
        <v>277</v>
      </c>
      <c r="P1102" s="137">
        <v>0.94671474358999996</v>
      </c>
      <c r="Q1102" s="138">
        <v>0.90340909090909094</v>
      </c>
    </row>
    <row r="1103" spans="1:17" ht="20.149999999999999" customHeight="1" x14ac:dyDescent="0.35">
      <c r="A1103" s="148"/>
      <c r="C1103" s="136" t="s">
        <v>1363</v>
      </c>
      <c r="D1103" s="143" t="s">
        <v>277</v>
      </c>
      <c r="E1103" s="146" t="s">
        <v>277</v>
      </c>
      <c r="F1103" s="137" t="s">
        <v>277</v>
      </c>
      <c r="G1103" s="138" t="s">
        <v>277</v>
      </c>
      <c r="H1103" s="143" t="s">
        <v>277</v>
      </c>
      <c r="I1103" s="146" t="s">
        <v>277</v>
      </c>
      <c r="J1103" s="137" t="s">
        <v>277</v>
      </c>
      <c r="K1103" s="146" t="s">
        <v>277</v>
      </c>
      <c r="L1103" s="137" t="s">
        <v>277</v>
      </c>
      <c r="M1103" s="146" t="s">
        <v>277</v>
      </c>
      <c r="N1103" s="137" t="s">
        <v>277</v>
      </c>
      <c r="O1103" s="138" t="s">
        <v>277</v>
      </c>
      <c r="P1103" s="137">
        <v>0.98750000000000004</v>
      </c>
      <c r="Q1103" s="138">
        <v>0.9553571428571429</v>
      </c>
    </row>
    <row r="1104" spans="1:17" ht="20.149999999999999" customHeight="1" x14ac:dyDescent="0.35">
      <c r="A1104" s="148"/>
      <c r="C1104" s="136" t="s">
        <v>1364</v>
      </c>
      <c r="D1104" s="143" t="s">
        <v>277</v>
      </c>
      <c r="E1104" s="146" t="s">
        <v>277</v>
      </c>
      <c r="F1104" s="137" t="s">
        <v>277</v>
      </c>
      <c r="G1104" s="138" t="s">
        <v>277</v>
      </c>
      <c r="H1104" s="143" t="s">
        <v>277</v>
      </c>
      <c r="I1104" s="146" t="s">
        <v>277</v>
      </c>
      <c r="J1104" s="137" t="s">
        <v>277</v>
      </c>
      <c r="K1104" s="146" t="s">
        <v>277</v>
      </c>
      <c r="L1104" s="137" t="s">
        <v>277</v>
      </c>
      <c r="M1104" s="146" t="s">
        <v>277</v>
      </c>
      <c r="N1104" s="137">
        <v>0.75</v>
      </c>
      <c r="O1104" s="138">
        <v>0.875</v>
      </c>
      <c r="P1104" s="137">
        <v>0.98148148148500003</v>
      </c>
      <c r="Q1104" s="138">
        <v>0.98260623476249986</v>
      </c>
    </row>
    <row r="1105" spans="1:17" ht="20.149999999999999" customHeight="1" x14ac:dyDescent="0.35">
      <c r="A1105" s="148"/>
      <c r="C1105" s="136" t="s">
        <v>1365</v>
      </c>
      <c r="D1105" s="143" t="s">
        <v>277</v>
      </c>
      <c r="E1105" s="146" t="s">
        <v>277</v>
      </c>
      <c r="F1105" s="137" t="s">
        <v>277</v>
      </c>
      <c r="G1105" s="138" t="s">
        <v>277</v>
      </c>
      <c r="H1105" s="143" t="s">
        <v>277</v>
      </c>
      <c r="I1105" s="146" t="s">
        <v>277</v>
      </c>
      <c r="J1105" s="137" t="s">
        <v>277</v>
      </c>
      <c r="K1105" s="146" t="s">
        <v>277</v>
      </c>
      <c r="L1105" s="137" t="s">
        <v>277</v>
      </c>
      <c r="M1105" s="146" t="s">
        <v>277</v>
      </c>
      <c r="N1105" s="137" t="s">
        <v>277</v>
      </c>
      <c r="O1105" s="138" t="s">
        <v>277</v>
      </c>
      <c r="P1105" s="137">
        <v>0.80849673203200001</v>
      </c>
      <c r="Q1105" s="138">
        <v>0.91111111111599996</v>
      </c>
    </row>
    <row r="1106" spans="1:17" ht="20.149999999999999" customHeight="1" x14ac:dyDescent="0.35">
      <c r="A1106" s="148"/>
      <c r="C1106" s="136" t="s">
        <v>1366</v>
      </c>
      <c r="D1106" s="143" t="s">
        <v>277</v>
      </c>
      <c r="E1106" s="146" t="s">
        <v>277</v>
      </c>
      <c r="F1106" s="137">
        <v>0</v>
      </c>
      <c r="G1106" s="138">
        <v>1</v>
      </c>
      <c r="H1106" s="143" t="s">
        <v>277</v>
      </c>
      <c r="I1106" s="146" t="s">
        <v>277</v>
      </c>
      <c r="J1106" s="137" t="s">
        <v>277</v>
      </c>
      <c r="K1106" s="146" t="s">
        <v>277</v>
      </c>
      <c r="L1106" s="137" t="s">
        <v>277</v>
      </c>
      <c r="M1106" s="146" t="s">
        <v>277</v>
      </c>
      <c r="N1106" s="137" t="s">
        <v>277</v>
      </c>
      <c r="O1106" s="138" t="s">
        <v>277</v>
      </c>
      <c r="P1106" s="137" t="s">
        <v>277</v>
      </c>
      <c r="Q1106" s="138" t="s">
        <v>277</v>
      </c>
    </row>
    <row r="1107" spans="1:17" ht="20.149999999999999" customHeight="1" x14ac:dyDescent="0.35">
      <c r="A1107" s="148"/>
      <c r="C1107" s="136" t="s">
        <v>1367</v>
      </c>
      <c r="D1107" s="143" t="s">
        <v>277</v>
      </c>
      <c r="E1107" s="146" t="s">
        <v>277</v>
      </c>
      <c r="F1107" s="137" t="s">
        <v>277</v>
      </c>
      <c r="G1107" s="138" t="s">
        <v>277</v>
      </c>
      <c r="H1107" s="143" t="s">
        <v>277</v>
      </c>
      <c r="I1107" s="146" t="s">
        <v>277</v>
      </c>
      <c r="J1107" s="137" t="s">
        <v>277</v>
      </c>
      <c r="K1107" s="146" t="s">
        <v>277</v>
      </c>
      <c r="L1107" s="137" t="s">
        <v>277</v>
      </c>
      <c r="M1107" s="146" t="s">
        <v>277</v>
      </c>
      <c r="N1107" s="137" t="s">
        <v>277</v>
      </c>
      <c r="O1107" s="138" t="s">
        <v>277</v>
      </c>
      <c r="P1107" s="137">
        <v>0.9645096283036364</v>
      </c>
      <c r="Q1107" s="138">
        <v>0.98389274691416673</v>
      </c>
    </row>
    <row r="1108" spans="1:17" ht="20.149999999999999" customHeight="1" x14ac:dyDescent="0.35">
      <c r="A1108" s="148"/>
      <c r="C1108" s="136" t="s">
        <v>1368</v>
      </c>
      <c r="D1108" s="143" t="s">
        <v>277</v>
      </c>
      <c r="E1108" s="146" t="s">
        <v>277</v>
      </c>
      <c r="F1108" s="137" t="s">
        <v>277</v>
      </c>
      <c r="G1108" s="138" t="s">
        <v>277</v>
      </c>
      <c r="H1108" s="143" t="s">
        <v>277</v>
      </c>
      <c r="I1108" s="146" t="s">
        <v>277</v>
      </c>
      <c r="J1108" s="137" t="s">
        <v>277</v>
      </c>
      <c r="K1108" s="146" t="s">
        <v>277</v>
      </c>
      <c r="L1108" s="137" t="s">
        <v>277</v>
      </c>
      <c r="M1108" s="146" t="s">
        <v>277</v>
      </c>
      <c r="N1108" s="137" t="s">
        <v>277</v>
      </c>
      <c r="O1108" s="138" t="s">
        <v>277</v>
      </c>
      <c r="P1108" s="137">
        <v>0.89772727273250008</v>
      </c>
      <c r="Q1108" s="138">
        <v>0.97788461538500004</v>
      </c>
    </row>
    <row r="1109" spans="1:17" ht="20.149999999999999" customHeight="1" x14ac:dyDescent="0.35">
      <c r="A1109" s="148"/>
      <c r="C1109" s="136" t="s">
        <v>1369</v>
      </c>
      <c r="D1109" s="143" t="s">
        <v>277</v>
      </c>
      <c r="E1109" s="146" t="s">
        <v>277</v>
      </c>
      <c r="F1109" s="137">
        <v>0</v>
      </c>
      <c r="G1109" s="138">
        <v>1</v>
      </c>
      <c r="H1109" s="143" t="s">
        <v>277</v>
      </c>
      <c r="I1109" s="146" t="s">
        <v>277</v>
      </c>
      <c r="J1109" s="137" t="s">
        <v>277</v>
      </c>
      <c r="K1109" s="146" t="s">
        <v>277</v>
      </c>
      <c r="L1109" s="137" t="s">
        <v>277</v>
      </c>
      <c r="M1109" s="146" t="s">
        <v>277</v>
      </c>
      <c r="N1109" s="137" t="s">
        <v>277</v>
      </c>
      <c r="O1109" s="138" t="s">
        <v>277</v>
      </c>
      <c r="P1109" s="137" t="s">
        <v>277</v>
      </c>
      <c r="Q1109" s="138" t="s">
        <v>277</v>
      </c>
    </row>
    <row r="1110" spans="1:17" ht="20.149999999999999" customHeight="1" x14ac:dyDescent="0.35">
      <c r="A1110" s="148"/>
      <c r="C1110" s="136" t="s">
        <v>1370</v>
      </c>
      <c r="D1110" s="143" t="s">
        <v>277</v>
      </c>
      <c r="E1110" s="146" t="s">
        <v>277</v>
      </c>
      <c r="F1110" s="137" t="s">
        <v>277</v>
      </c>
      <c r="G1110" s="138" t="s">
        <v>277</v>
      </c>
      <c r="H1110" s="143" t="s">
        <v>277</v>
      </c>
      <c r="I1110" s="146" t="s">
        <v>277</v>
      </c>
      <c r="J1110" s="137" t="s">
        <v>277</v>
      </c>
      <c r="K1110" s="146" t="s">
        <v>277</v>
      </c>
      <c r="L1110" s="137" t="s">
        <v>277</v>
      </c>
      <c r="M1110" s="146" t="s">
        <v>277</v>
      </c>
      <c r="N1110" s="137" t="s">
        <v>277</v>
      </c>
      <c r="O1110" s="138" t="s">
        <v>277</v>
      </c>
      <c r="P1110" s="137">
        <v>1</v>
      </c>
      <c r="Q1110" s="138">
        <v>0.97727272727500003</v>
      </c>
    </row>
    <row r="1111" spans="1:17" ht="20.149999999999999" customHeight="1" x14ac:dyDescent="0.35">
      <c r="A1111" s="148"/>
      <c r="C1111" s="136" t="s">
        <v>1371</v>
      </c>
      <c r="D1111" s="143" t="s">
        <v>277</v>
      </c>
      <c r="E1111" s="146" t="s">
        <v>277</v>
      </c>
      <c r="F1111" s="137" t="s">
        <v>277</v>
      </c>
      <c r="G1111" s="138" t="s">
        <v>277</v>
      </c>
      <c r="H1111" s="143" t="s">
        <v>277</v>
      </c>
      <c r="I1111" s="146" t="s">
        <v>277</v>
      </c>
      <c r="J1111" s="137" t="s">
        <v>277</v>
      </c>
      <c r="K1111" s="146" t="s">
        <v>277</v>
      </c>
      <c r="L1111" s="137" t="s">
        <v>277</v>
      </c>
      <c r="M1111" s="146" t="s">
        <v>277</v>
      </c>
      <c r="N1111" s="137" t="s">
        <v>277</v>
      </c>
      <c r="O1111" s="138" t="s">
        <v>277</v>
      </c>
      <c r="P1111" s="137">
        <v>0.85366267719636368</v>
      </c>
      <c r="Q1111" s="138">
        <v>0.93872549019833329</v>
      </c>
    </row>
    <row r="1112" spans="1:17" ht="20.149999999999999" customHeight="1" x14ac:dyDescent="0.35">
      <c r="A1112" s="148"/>
      <c r="C1112" s="136" t="s">
        <v>1372</v>
      </c>
      <c r="D1112" s="143" t="s">
        <v>277</v>
      </c>
      <c r="E1112" s="146" t="s">
        <v>277</v>
      </c>
      <c r="F1112" s="137" t="s">
        <v>277</v>
      </c>
      <c r="G1112" s="138" t="s">
        <v>277</v>
      </c>
      <c r="H1112" s="143" t="s">
        <v>277</v>
      </c>
      <c r="I1112" s="146" t="s">
        <v>277</v>
      </c>
      <c r="J1112" s="137" t="s">
        <v>277</v>
      </c>
      <c r="K1112" s="146" t="s">
        <v>277</v>
      </c>
      <c r="L1112" s="137" t="s">
        <v>277</v>
      </c>
      <c r="M1112" s="146" t="s">
        <v>277</v>
      </c>
      <c r="N1112" s="137" t="s">
        <v>277</v>
      </c>
      <c r="O1112" s="138" t="s">
        <v>277</v>
      </c>
      <c r="P1112" s="137">
        <v>1</v>
      </c>
      <c r="Q1112" s="138">
        <v>1</v>
      </c>
    </row>
    <row r="1113" spans="1:17" ht="20.149999999999999" customHeight="1" x14ac:dyDescent="0.35">
      <c r="A1113" s="148"/>
      <c r="C1113" s="136" t="s">
        <v>1373</v>
      </c>
      <c r="D1113" s="143" t="s">
        <v>277</v>
      </c>
      <c r="E1113" s="146" t="s">
        <v>277</v>
      </c>
      <c r="F1113" s="137" t="s">
        <v>277</v>
      </c>
      <c r="G1113" s="138" t="s">
        <v>277</v>
      </c>
      <c r="H1113" s="143" t="s">
        <v>277</v>
      </c>
      <c r="I1113" s="146" t="s">
        <v>277</v>
      </c>
      <c r="J1113" s="137" t="s">
        <v>277</v>
      </c>
      <c r="K1113" s="146" t="s">
        <v>277</v>
      </c>
      <c r="L1113" s="137" t="s">
        <v>277</v>
      </c>
      <c r="M1113" s="146" t="s">
        <v>277</v>
      </c>
      <c r="N1113" s="137" t="s">
        <v>277</v>
      </c>
      <c r="O1113" s="138" t="s">
        <v>277</v>
      </c>
      <c r="P1113" s="137">
        <v>1</v>
      </c>
      <c r="Q1113" s="138">
        <v>1</v>
      </c>
    </row>
    <row r="1114" spans="1:17" ht="20.149999999999999" customHeight="1" x14ac:dyDescent="0.35">
      <c r="A1114" s="148"/>
      <c r="C1114" s="136" t="s">
        <v>1374</v>
      </c>
      <c r="D1114" s="143" t="s">
        <v>277</v>
      </c>
      <c r="E1114" s="146" t="s">
        <v>277</v>
      </c>
      <c r="F1114" s="137" t="s">
        <v>277</v>
      </c>
      <c r="G1114" s="138" t="s">
        <v>277</v>
      </c>
      <c r="H1114" s="143" t="s">
        <v>277</v>
      </c>
      <c r="I1114" s="146" t="s">
        <v>277</v>
      </c>
      <c r="J1114" s="137" t="s">
        <v>277</v>
      </c>
      <c r="K1114" s="146" t="s">
        <v>277</v>
      </c>
      <c r="L1114" s="137" t="s">
        <v>277</v>
      </c>
      <c r="M1114" s="146" t="s">
        <v>277</v>
      </c>
      <c r="N1114" s="137" t="s">
        <v>277</v>
      </c>
      <c r="O1114" s="138" t="s">
        <v>277</v>
      </c>
      <c r="P1114" s="137">
        <v>0.98148148148500003</v>
      </c>
      <c r="Q1114" s="138">
        <v>0.91212483753166662</v>
      </c>
    </row>
    <row r="1115" spans="1:17" ht="20.149999999999999" customHeight="1" x14ac:dyDescent="0.35">
      <c r="A1115" s="148"/>
      <c r="C1115" s="136" t="s">
        <v>1375</v>
      </c>
      <c r="D1115" s="143" t="s">
        <v>277</v>
      </c>
      <c r="E1115" s="146" t="s">
        <v>277</v>
      </c>
      <c r="F1115" s="137" t="s">
        <v>277</v>
      </c>
      <c r="G1115" s="138" t="s">
        <v>277</v>
      </c>
      <c r="H1115" s="143" t="s">
        <v>277</v>
      </c>
      <c r="I1115" s="146" t="s">
        <v>277</v>
      </c>
      <c r="J1115" s="137" t="s">
        <v>277</v>
      </c>
      <c r="K1115" s="146" t="s">
        <v>277</v>
      </c>
      <c r="L1115" s="137" t="s">
        <v>277</v>
      </c>
      <c r="M1115" s="146" t="s">
        <v>277</v>
      </c>
      <c r="N1115" s="137" t="s">
        <v>277</v>
      </c>
      <c r="O1115" s="138" t="s">
        <v>277</v>
      </c>
      <c r="P1115" s="137" t="s">
        <v>277</v>
      </c>
      <c r="Q1115" s="138">
        <v>0.96875</v>
      </c>
    </row>
    <row r="1116" spans="1:17" ht="20.149999999999999" customHeight="1" x14ac:dyDescent="0.35">
      <c r="A1116" s="148"/>
      <c r="C1116" s="136" t="s">
        <v>1376</v>
      </c>
      <c r="D1116" s="143" t="s">
        <v>277</v>
      </c>
      <c r="E1116" s="146" t="s">
        <v>277</v>
      </c>
      <c r="F1116" s="137" t="s">
        <v>277</v>
      </c>
      <c r="G1116" s="138" t="s">
        <v>277</v>
      </c>
      <c r="H1116" s="143" t="s">
        <v>277</v>
      </c>
      <c r="I1116" s="146" t="s">
        <v>277</v>
      </c>
      <c r="J1116" s="137" t="s">
        <v>277</v>
      </c>
      <c r="K1116" s="146" t="s">
        <v>277</v>
      </c>
      <c r="L1116" s="137" t="s">
        <v>277</v>
      </c>
      <c r="M1116" s="146" t="s">
        <v>277</v>
      </c>
      <c r="N1116" s="137" t="s">
        <v>277</v>
      </c>
      <c r="O1116" s="138" t="s">
        <v>277</v>
      </c>
      <c r="P1116" s="137">
        <v>0.95353535353999996</v>
      </c>
      <c r="Q1116" s="138">
        <v>0.96560846561166658</v>
      </c>
    </row>
    <row r="1117" spans="1:17" ht="20.149999999999999" customHeight="1" x14ac:dyDescent="0.35">
      <c r="A1117" s="148"/>
      <c r="C1117" s="136" t="s">
        <v>1377</v>
      </c>
      <c r="D1117" s="143" t="s">
        <v>277</v>
      </c>
      <c r="E1117" s="146" t="s">
        <v>277</v>
      </c>
      <c r="F1117" s="137" t="s">
        <v>277</v>
      </c>
      <c r="G1117" s="138" t="s">
        <v>277</v>
      </c>
      <c r="H1117" s="143" t="s">
        <v>277</v>
      </c>
      <c r="I1117" s="146" t="s">
        <v>277</v>
      </c>
      <c r="J1117" s="137" t="s">
        <v>277</v>
      </c>
      <c r="K1117" s="146" t="s">
        <v>277</v>
      </c>
      <c r="L1117" s="137" t="s">
        <v>277</v>
      </c>
      <c r="M1117" s="146" t="s">
        <v>277</v>
      </c>
      <c r="N1117" s="137" t="s">
        <v>277</v>
      </c>
      <c r="O1117" s="138" t="s">
        <v>277</v>
      </c>
      <c r="P1117" s="137">
        <v>0.95476190476400002</v>
      </c>
      <c r="Q1117" s="138">
        <v>1</v>
      </c>
    </row>
    <row r="1118" spans="1:17" ht="20.149999999999999" customHeight="1" x14ac:dyDescent="0.35">
      <c r="A1118" s="148"/>
      <c r="C1118" s="136" t="s">
        <v>1378</v>
      </c>
      <c r="D1118" s="143" t="s">
        <v>277</v>
      </c>
      <c r="E1118" s="146" t="s">
        <v>277</v>
      </c>
      <c r="F1118" s="137">
        <v>0</v>
      </c>
      <c r="G1118" s="138">
        <v>0.98814281818181826</v>
      </c>
      <c r="H1118" s="143" t="s">
        <v>277</v>
      </c>
      <c r="I1118" s="146" t="s">
        <v>277</v>
      </c>
      <c r="J1118" s="137" t="s">
        <v>277</v>
      </c>
      <c r="K1118" s="146" t="s">
        <v>277</v>
      </c>
      <c r="L1118" s="137" t="s">
        <v>277</v>
      </c>
      <c r="M1118" s="146" t="s">
        <v>277</v>
      </c>
      <c r="N1118" s="137" t="s">
        <v>277</v>
      </c>
      <c r="O1118" s="138" t="s">
        <v>277</v>
      </c>
      <c r="P1118" s="137">
        <v>0.99561403508833335</v>
      </c>
      <c r="Q1118" s="138">
        <v>0.9894736842120001</v>
      </c>
    </row>
    <row r="1119" spans="1:17" ht="20.149999999999999" customHeight="1" x14ac:dyDescent="0.35">
      <c r="A1119" s="148"/>
      <c r="C1119" s="136" t="s">
        <v>1379</v>
      </c>
      <c r="D1119" s="143" t="s">
        <v>277</v>
      </c>
      <c r="E1119" s="146" t="s">
        <v>277</v>
      </c>
      <c r="F1119" s="137" t="s">
        <v>277</v>
      </c>
      <c r="G1119" s="138" t="s">
        <v>277</v>
      </c>
      <c r="H1119" s="143" t="s">
        <v>277</v>
      </c>
      <c r="I1119" s="146" t="s">
        <v>277</v>
      </c>
      <c r="J1119" s="137">
        <v>0.97883139158576071</v>
      </c>
      <c r="K1119" s="146">
        <v>0.99336647944368051</v>
      </c>
      <c r="L1119" s="137" t="s">
        <v>277</v>
      </c>
      <c r="M1119" s="146" t="s">
        <v>277</v>
      </c>
      <c r="N1119" s="137" t="s">
        <v>277</v>
      </c>
      <c r="O1119" s="138" t="s">
        <v>277</v>
      </c>
      <c r="P1119" s="137">
        <v>0.88174603174999999</v>
      </c>
      <c r="Q1119" s="138">
        <v>0.81666666666999999</v>
      </c>
    </row>
    <row r="1120" spans="1:17" ht="20.149999999999999" customHeight="1" x14ac:dyDescent="0.35">
      <c r="A1120" s="148"/>
      <c r="C1120" s="136" t="s">
        <v>1380</v>
      </c>
      <c r="D1120" s="143" t="s">
        <v>277</v>
      </c>
      <c r="E1120" s="146" t="s">
        <v>277</v>
      </c>
      <c r="F1120" s="137" t="s">
        <v>277</v>
      </c>
      <c r="G1120" s="138" t="s">
        <v>277</v>
      </c>
      <c r="H1120" s="143" t="s">
        <v>277</v>
      </c>
      <c r="I1120" s="146" t="s">
        <v>277</v>
      </c>
      <c r="J1120" s="137" t="s">
        <v>277</v>
      </c>
      <c r="K1120" s="146" t="s">
        <v>277</v>
      </c>
      <c r="L1120" s="137" t="s">
        <v>277</v>
      </c>
      <c r="M1120" s="146" t="s">
        <v>277</v>
      </c>
      <c r="N1120" s="137" t="s">
        <v>277</v>
      </c>
      <c r="O1120" s="138" t="s">
        <v>277</v>
      </c>
      <c r="P1120" s="137">
        <v>0.7416666666666667</v>
      </c>
      <c r="Q1120" s="138">
        <v>0.90984848484909076</v>
      </c>
    </row>
    <row r="1121" spans="1:17" ht="20.149999999999999" customHeight="1" x14ac:dyDescent="0.35">
      <c r="A1121" s="148"/>
      <c r="C1121" s="136" t="s">
        <v>1381</v>
      </c>
      <c r="D1121" s="143" t="s">
        <v>277</v>
      </c>
      <c r="E1121" s="146" t="s">
        <v>277</v>
      </c>
      <c r="F1121" s="137" t="s">
        <v>277</v>
      </c>
      <c r="G1121" s="138" t="s">
        <v>277</v>
      </c>
      <c r="H1121" s="143" t="s">
        <v>277</v>
      </c>
      <c r="I1121" s="146" t="s">
        <v>277</v>
      </c>
      <c r="J1121" s="137" t="s">
        <v>277</v>
      </c>
      <c r="K1121" s="146" t="s">
        <v>277</v>
      </c>
      <c r="L1121" s="137" t="s">
        <v>277</v>
      </c>
      <c r="M1121" s="146" t="s">
        <v>277</v>
      </c>
      <c r="N1121" s="137" t="s">
        <v>277</v>
      </c>
      <c r="O1121" s="138" t="s">
        <v>277</v>
      </c>
      <c r="P1121" s="137">
        <v>0.95352564102750004</v>
      </c>
      <c r="Q1121" s="138">
        <v>0.91608391608727291</v>
      </c>
    </row>
    <row r="1122" spans="1:17" ht="20.149999999999999" customHeight="1" x14ac:dyDescent="0.35">
      <c r="A1122" s="148"/>
      <c r="C1122" s="136" t="s">
        <v>1382</v>
      </c>
      <c r="D1122" s="143" t="s">
        <v>277</v>
      </c>
      <c r="E1122" s="146" t="s">
        <v>277</v>
      </c>
      <c r="F1122" s="137" t="s">
        <v>277</v>
      </c>
      <c r="G1122" s="138" t="s">
        <v>277</v>
      </c>
      <c r="H1122" s="143" t="s">
        <v>277</v>
      </c>
      <c r="I1122" s="146" t="s">
        <v>277</v>
      </c>
      <c r="J1122" s="137" t="s">
        <v>277</v>
      </c>
      <c r="K1122" s="146" t="s">
        <v>277</v>
      </c>
      <c r="L1122" s="137" t="s">
        <v>277</v>
      </c>
      <c r="M1122" s="146" t="s">
        <v>277</v>
      </c>
      <c r="N1122" s="137" t="s">
        <v>277</v>
      </c>
      <c r="O1122" s="138" t="s">
        <v>277</v>
      </c>
      <c r="P1122" s="137">
        <v>0.9375</v>
      </c>
      <c r="Q1122" s="138">
        <v>0.85181485182250005</v>
      </c>
    </row>
    <row r="1123" spans="1:17" ht="20.149999999999999" customHeight="1" x14ac:dyDescent="0.35">
      <c r="A1123" s="148"/>
      <c r="C1123" s="136" t="s">
        <v>1383</v>
      </c>
      <c r="D1123" s="143">
        <v>0.99970264644662499</v>
      </c>
      <c r="E1123" s="146">
        <v>0.999863331966653</v>
      </c>
      <c r="F1123" s="137">
        <v>0</v>
      </c>
      <c r="G1123" s="138">
        <v>1</v>
      </c>
      <c r="H1123" s="143" t="s">
        <v>277</v>
      </c>
      <c r="I1123" s="146" t="s">
        <v>277</v>
      </c>
      <c r="J1123" s="137" t="s">
        <v>277</v>
      </c>
      <c r="K1123" s="146" t="s">
        <v>277</v>
      </c>
      <c r="L1123" s="137" t="s">
        <v>277</v>
      </c>
      <c r="M1123" s="146" t="s">
        <v>277</v>
      </c>
      <c r="N1123" s="137" t="s">
        <v>277</v>
      </c>
      <c r="O1123" s="138" t="s">
        <v>277</v>
      </c>
      <c r="P1123" s="137">
        <v>0.90909090910000001</v>
      </c>
      <c r="Q1123" s="138">
        <v>0.75000000000750011</v>
      </c>
    </row>
    <row r="1124" spans="1:17" ht="20.149999999999999" customHeight="1" x14ac:dyDescent="0.35">
      <c r="A1124" s="148"/>
      <c r="C1124" s="136" t="s">
        <v>1384</v>
      </c>
      <c r="D1124" s="143" t="s">
        <v>277</v>
      </c>
      <c r="E1124" s="146" t="s">
        <v>277</v>
      </c>
      <c r="F1124" s="137">
        <v>0</v>
      </c>
      <c r="G1124" s="138">
        <v>1</v>
      </c>
      <c r="H1124" s="143" t="s">
        <v>277</v>
      </c>
      <c r="I1124" s="146" t="s">
        <v>277</v>
      </c>
      <c r="J1124" s="137" t="s">
        <v>277</v>
      </c>
      <c r="K1124" s="146" t="s">
        <v>277</v>
      </c>
      <c r="L1124" s="137" t="s">
        <v>277</v>
      </c>
      <c r="M1124" s="146" t="s">
        <v>277</v>
      </c>
      <c r="N1124" s="137" t="s">
        <v>277</v>
      </c>
      <c r="O1124" s="138" t="s">
        <v>277</v>
      </c>
      <c r="P1124" s="137" t="s">
        <v>277</v>
      </c>
      <c r="Q1124" s="138" t="s">
        <v>277</v>
      </c>
    </row>
    <row r="1125" spans="1:17" ht="20.149999999999999" customHeight="1" x14ac:dyDescent="0.35">
      <c r="A1125" s="148"/>
      <c r="C1125" s="136" t="s">
        <v>1385</v>
      </c>
      <c r="D1125" s="143" t="s">
        <v>277</v>
      </c>
      <c r="E1125" s="146" t="s">
        <v>277</v>
      </c>
      <c r="F1125" s="137">
        <v>1</v>
      </c>
      <c r="G1125" s="138">
        <v>1</v>
      </c>
      <c r="H1125" s="143" t="s">
        <v>277</v>
      </c>
      <c r="I1125" s="146" t="s">
        <v>277</v>
      </c>
      <c r="J1125" s="137" t="s">
        <v>277</v>
      </c>
      <c r="K1125" s="146" t="s">
        <v>277</v>
      </c>
      <c r="L1125" s="137" t="s">
        <v>277</v>
      </c>
      <c r="M1125" s="146" t="s">
        <v>277</v>
      </c>
      <c r="N1125" s="137" t="s">
        <v>277</v>
      </c>
      <c r="O1125" s="138" t="s">
        <v>277</v>
      </c>
      <c r="P1125" s="137">
        <v>0.94261341605300009</v>
      </c>
      <c r="Q1125" s="138">
        <v>0.91187392877500006</v>
      </c>
    </row>
    <row r="1126" spans="1:17" ht="20.149999999999999" customHeight="1" x14ac:dyDescent="0.35">
      <c r="A1126" s="148"/>
      <c r="C1126" s="136" t="s">
        <v>1386</v>
      </c>
      <c r="D1126" s="143" t="s">
        <v>277</v>
      </c>
      <c r="E1126" s="146" t="s">
        <v>277</v>
      </c>
      <c r="F1126" s="137">
        <v>0</v>
      </c>
      <c r="G1126" s="138">
        <v>1</v>
      </c>
      <c r="H1126" s="143" t="s">
        <v>277</v>
      </c>
      <c r="I1126" s="146" t="s">
        <v>277</v>
      </c>
      <c r="J1126" s="137" t="s">
        <v>277</v>
      </c>
      <c r="K1126" s="146" t="s">
        <v>277</v>
      </c>
      <c r="L1126" s="137" t="s">
        <v>277</v>
      </c>
      <c r="M1126" s="146" t="s">
        <v>277</v>
      </c>
      <c r="N1126" s="137" t="s">
        <v>277</v>
      </c>
      <c r="O1126" s="138" t="s">
        <v>277</v>
      </c>
      <c r="P1126" s="137" t="s">
        <v>277</v>
      </c>
      <c r="Q1126" s="138" t="s">
        <v>277</v>
      </c>
    </row>
    <row r="1127" spans="1:17" ht="20.149999999999999" customHeight="1" x14ac:dyDescent="0.35">
      <c r="A1127" s="148"/>
      <c r="C1127" s="136" t="s">
        <v>1387</v>
      </c>
      <c r="D1127" s="143" t="s">
        <v>277</v>
      </c>
      <c r="E1127" s="146" t="s">
        <v>277</v>
      </c>
      <c r="F1127" s="137">
        <v>0.99878805175038055</v>
      </c>
      <c r="G1127" s="138">
        <v>1</v>
      </c>
      <c r="H1127" s="143" t="s">
        <v>277</v>
      </c>
      <c r="I1127" s="146" t="s">
        <v>277</v>
      </c>
      <c r="J1127" s="137" t="s">
        <v>277</v>
      </c>
      <c r="K1127" s="146" t="s">
        <v>277</v>
      </c>
      <c r="L1127" s="137" t="s">
        <v>277</v>
      </c>
      <c r="M1127" s="146" t="s">
        <v>277</v>
      </c>
      <c r="N1127" s="137" t="s">
        <v>277</v>
      </c>
      <c r="O1127" s="138" t="s">
        <v>277</v>
      </c>
      <c r="P1127" s="137">
        <v>0.96747257015200006</v>
      </c>
      <c r="Q1127" s="138">
        <v>0.91754065236200011</v>
      </c>
    </row>
    <row r="1128" spans="1:17" ht="20.149999999999999" customHeight="1" x14ac:dyDescent="0.35">
      <c r="A1128" s="148"/>
      <c r="C1128" s="136" t="s">
        <v>1388</v>
      </c>
      <c r="D1128" s="143" t="s">
        <v>277</v>
      </c>
      <c r="E1128" s="146" t="s">
        <v>277</v>
      </c>
      <c r="F1128" s="137" t="s">
        <v>277</v>
      </c>
      <c r="G1128" s="138" t="s">
        <v>277</v>
      </c>
      <c r="H1128" s="143" t="s">
        <v>277</v>
      </c>
      <c r="I1128" s="146" t="s">
        <v>277</v>
      </c>
      <c r="J1128" s="137" t="s">
        <v>277</v>
      </c>
      <c r="K1128" s="146" t="s">
        <v>277</v>
      </c>
      <c r="L1128" s="137" t="s">
        <v>277</v>
      </c>
      <c r="M1128" s="146" t="s">
        <v>277</v>
      </c>
      <c r="N1128" s="137" t="s">
        <v>277</v>
      </c>
      <c r="O1128" s="138" t="s">
        <v>277</v>
      </c>
      <c r="P1128" s="137">
        <v>1</v>
      </c>
      <c r="Q1128" s="138">
        <v>1</v>
      </c>
    </row>
    <row r="1129" spans="1:17" ht="20.149999999999999" customHeight="1" x14ac:dyDescent="0.35">
      <c r="A1129" s="148"/>
      <c r="C1129" s="136" t="s">
        <v>1389</v>
      </c>
      <c r="D1129" s="143" t="s">
        <v>277</v>
      </c>
      <c r="E1129" s="146" t="s">
        <v>277</v>
      </c>
      <c r="F1129" s="137" t="s">
        <v>277</v>
      </c>
      <c r="G1129" s="138" t="s">
        <v>277</v>
      </c>
      <c r="H1129" s="143" t="s">
        <v>277</v>
      </c>
      <c r="I1129" s="146" t="s">
        <v>277</v>
      </c>
      <c r="J1129" s="137" t="s">
        <v>277</v>
      </c>
      <c r="K1129" s="146" t="s">
        <v>277</v>
      </c>
      <c r="L1129" s="137" t="s">
        <v>277</v>
      </c>
      <c r="M1129" s="146" t="s">
        <v>277</v>
      </c>
      <c r="N1129" s="137" t="s">
        <v>277</v>
      </c>
      <c r="O1129" s="138" t="s">
        <v>277</v>
      </c>
      <c r="P1129" s="137">
        <v>0.92738095238500007</v>
      </c>
      <c r="Q1129" s="138">
        <v>0.95238095238999998</v>
      </c>
    </row>
    <row r="1130" spans="1:17" ht="20.149999999999999" customHeight="1" x14ac:dyDescent="0.35">
      <c r="A1130" s="148"/>
      <c r="C1130" s="136" t="s">
        <v>1390</v>
      </c>
      <c r="D1130" s="143" t="s">
        <v>277</v>
      </c>
      <c r="E1130" s="146" t="s">
        <v>277</v>
      </c>
      <c r="F1130" s="137" t="s">
        <v>277</v>
      </c>
      <c r="G1130" s="138" t="s">
        <v>277</v>
      </c>
      <c r="H1130" s="143" t="s">
        <v>277</v>
      </c>
      <c r="I1130" s="146" t="s">
        <v>277</v>
      </c>
      <c r="J1130" s="137" t="s">
        <v>277</v>
      </c>
      <c r="K1130" s="146" t="s">
        <v>277</v>
      </c>
      <c r="L1130" s="137" t="s">
        <v>277</v>
      </c>
      <c r="M1130" s="146" t="s">
        <v>277</v>
      </c>
      <c r="N1130" s="137">
        <v>0.75</v>
      </c>
      <c r="O1130" s="138">
        <v>0.33333333333333331</v>
      </c>
      <c r="P1130" s="137" t="s">
        <v>277</v>
      </c>
      <c r="Q1130" s="138" t="s">
        <v>277</v>
      </c>
    </row>
    <row r="1131" spans="1:17" ht="20.149999999999999" customHeight="1" x14ac:dyDescent="0.35">
      <c r="A1131" s="148"/>
      <c r="C1131" s="136" t="s">
        <v>1391</v>
      </c>
      <c r="D1131" s="143" t="s">
        <v>277</v>
      </c>
      <c r="E1131" s="146" t="s">
        <v>277</v>
      </c>
      <c r="F1131" s="137">
        <v>0</v>
      </c>
      <c r="G1131" s="138">
        <v>0.99883572727272718</v>
      </c>
      <c r="H1131" s="143" t="s">
        <v>277</v>
      </c>
      <c r="I1131" s="146" t="s">
        <v>277</v>
      </c>
      <c r="J1131" s="137" t="s">
        <v>277</v>
      </c>
      <c r="K1131" s="146" t="s">
        <v>277</v>
      </c>
      <c r="L1131" s="137" t="s">
        <v>277</v>
      </c>
      <c r="M1131" s="146" t="s">
        <v>277</v>
      </c>
      <c r="N1131" s="137" t="s">
        <v>277</v>
      </c>
      <c r="O1131" s="138" t="s">
        <v>277</v>
      </c>
      <c r="P1131" s="137">
        <v>0.96710526316250012</v>
      </c>
      <c r="Q1131" s="138">
        <v>0.96411483254090913</v>
      </c>
    </row>
    <row r="1132" spans="1:17" ht="20.149999999999999" customHeight="1" x14ac:dyDescent="0.35">
      <c r="A1132" s="148"/>
      <c r="C1132" s="136" t="s">
        <v>1392</v>
      </c>
      <c r="D1132" s="143" t="s">
        <v>277</v>
      </c>
      <c r="E1132" s="146" t="s">
        <v>277</v>
      </c>
      <c r="F1132" s="137" t="s">
        <v>277</v>
      </c>
      <c r="G1132" s="138" t="s">
        <v>277</v>
      </c>
      <c r="H1132" s="143" t="s">
        <v>277</v>
      </c>
      <c r="I1132" s="146" t="s">
        <v>277</v>
      </c>
      <c r="J1132" s="137" t="s">
        <v>277</v>
      </c>
      <c r="K1132" s="146" t="s">
        <v>277</v>
      </c>
      <c r="L1132" s="137" t="s">
        <v>277</v>
      </c>
      <c r="M1132" s="146" t="s">
        <v>277</v>
      </c>
      <c r="N1132" s="137" t="s">
        <v>277</v>
      </c>
      <c r="O1132" s="138" t="s">
        <v>277</v>
      </c>
      <c r="P1132" s="137">
        <v>0.92361111111333327</v>
      </c>
      <c r="Q1132" s="138">
        <v>0.91111111111300003</v>
      </c>
    </row>
    <row r="1133" spans="1:17" ht="20.149999999999999" customHeight="1" x14ac:dyDescent="0.35">
      <c r="A1133" s="148"/>
      <c r="C1133" s="136" t="s">
        <v>1393</v>
      </c>
      <c r="D1133" s="143" t="s">
        <v>277</v>
      </c>
      <c r="E1133" s="146" t="s">
        <v>277</v>
      </c>
      <c r="F1133" s="137" t="s">
        <v>277</v>
      </c>
      <c r="G1133" s="138" t="s">
        <v>277</v>
      </c>
      <c r="H1133" s="143" t="s">
        <v>277</v>
      </c>
      <c r="I1133" s="146" t="s">
        <v>277</v>
      </c>
      <c r="J1133" s="137" t="s">
        <v>277</v>
      </c>
      <c r="K1133" s="146" t="s">
        <v>277</v>
      </c>
      <c r="L1133" s="137" t="s">
        <v>277</v>
      </c>
      <c r="M1133" s="146" t="s">
        <v>277</v>
      </c>
      <c r="N1133" s="137" t="s">
        <v>277</v>
      </c>
      <c r="O1133" s="138" t="s">
        <v>277</v>
      </c>
      <c r="P1133" s="137">
        <v>0.93846153846399982</v>
      </c>
      <c r="Q1133" s="138">
        <v>0.96076923076999998</v>
      </c>
    </row>
    <row r="1134" spans="1:17" ht="20.149999999999999" customHeight="1" x14ac:dyDescent="0.35">
      <c r="A1134" s="148"/>
      <c r="C1134" s="136" t="s">
        <v>1394</v>
      </c>
      <c r="D1134" s="143" t="s">
        <v>277</v>
      </c>
      <c r="E1134" s="146" t="s">
        <v>277</v>
      </c>
      <c r="F1134" s="137" t="s">
        <v>277</v>
      </c>
      <c r="G1134" s="138" t="s">
        <v>277</v>
      </c>
      <c r="H1134" s="143" t="s">
        <v>277</v>
      </c>
      <c r="I1134" s="146" t="s">
        <v>277</v>
      </c>
      <c r="J1134" s="137" t="s">
        <v>277</v>
      </c>
      <c r="K1134" s="146" t="s">
        <v>277</v>
      </c>
      <c r="L1134" s="137" t="s">
        <v>277</v>
      </c>
      <c r="M1134" s="146" t="s">
        <v>277</v>
      </c>
      <c r="N1134" s="137" t="s">
        <v>277</v>
      </c>
      <c r="O1134" s="138" t="s">
        <v>277</v>
      </c>
      <c r="P1134" s="137">
        <v>0.8472222222250001</v>
      </c>
      <c r="Q1134" s="138">
        <v>0.89772727272909092</v>
      </c>
    </row>
    <row r="1135" spans="1:17" ht="20.149999999999999" customHeight="1" x14ac:dyDescent="0.35">
      <c r="A1135" s="148"/>
      <c r="C1135" s="136" t="s">
        <v>1395</v>
      </c>
      <c r="D1135" s="143" t="s">
        <v>277</v>
      </c>
      <c r="E1135" s="146" t="s">
        <v>277</v>
      </c>
      <c r="F1135" s="137" t="s">
        <v>277</v>
      </c>
      <c r="G1135" s="138" t="s">
        <v>277</v>
      </c>
      <c r="H1135" s="143" t="s">
        <v>277</v>
      </c>
      <c r="I1135" s="146" t="s">
        <v>277</v>
      </c>
      <c r="J1135" s="137" t="s">
        <v>277</v>
      </c>
      <c r="K1135" s="146" t="s">
        <v>277</v>
      </c>
      <c r="L1135" s="137" t="s">
        <v>277</v>
      </c>
      <c r="M1135" s="146" t="s">
        <v>277</v>
      </c>
      <c r="N1135" s="137" t="s">
        <v>277</v>
      </c>
      <c r="O1135" s="138" t="s">
        <v>277</v>
      </c>
      <c r="P1135" s="137">
        <v>0.95182291666666674</v>
      </c>
      <c r="Q1135" s="138">
        <v>0.94791666666666674</v>
      </c>
    </row>
    <row r="1136" spans="1:17" ht="20.149999999999999" customHeight="1" x14ac:dyDescent="0.35">
      <c r="A1136" s="148"/>
      <c r="C1136" s="136" t="s">
        <v>1396</v>
      </c>
      <c r="D1136" s="143" t="s">
        <v>277</v>
      </c>
      <c r="E1136" s="146" t="s">
        <v>277</v>
      </c>
      <c r="F1136" s="137" t="s">
        <v>277</v>
      </c>
      <c r="G1136" s="138" t="s">
        <v>277</v>
      </c>
      <c r="H1136" s="143" t="s">
        <v>277</v>
      </c>
      <c r="I1136" s="146" t="s">
        <v>277</v>
      </c>
      <c r="J1136" s="137" t="s">
        <v>277</v>
      </c>
      <c r="K1136" s="146">
        <v>0.96337347290472286</v>
      </c>
      <c r="L1136" s="137" t="s">
        <v>277</v>
      </c>
      <c r="M1136" s="146" t="s">
        <v>277</v>
      </c>
      <c r="N1136" s="137" t="s">
        <v>277</v>
      </c>
      <c r="O1136" s="138" t="s">
        <v>277</v>
      </c>
      <c r="P1136" s="137" t="s">
        <v>277</v>
      </c>
      <c r="Q1136" s="138" t="s">
        <v>277</v>
      </c>
    </row>
    <row r="1137" spans="1:17" ht="20.149999999999999" customHeight="1" x14ac:dyDescent="0.35">
      <c r="A1137" s="148"/>
      <c r="C1137" s="136" t="s">
        <v>1397</v>
      </c>
      <c r="D1137" s="143" t="s">
        <v>277</v>
      </c>
      <c r="E1137" s="146" t="s">
        <v>277</v>
      </c>
      <c r="F1137" s="137" t="s">
        <v>277</v>
      </c>
      <c r="G1137" s="138" t="s">
        <v>277</v>
      </c>
      <c r="H1137" s="143" t="s">
        <v>277</v>
      </c>
      <c r="I1137" s="146" t="s">
        <v>277</v>
      </c>
      <c r="J1137" s="137" t="s">
        <v>277</v>
      </c>
      <c r="K1137" s="146" t="s">
        <v>277</v>
      </c>
      <c r="L1137" s="137" t="s">
        <v>277</v>
      </c>
      <c r="M1137" s="146" t="s">
        <v>277</v>
      </c>
      <c r="N1137" s="137" t="s">
        <v>277</v>
      </c>
      <c r="O1137" s="138" t="s">
        <v>277</v>
      </c>
      <c r="P1137" s="137">
        <v>0.88210290085166676</v>
      </c>
      <c r="Q1137" s="138">
        <v>0.86649356712916659</v>
      </c>
    </row>
    <row r="1138" spans="1:17" ht="20.149999999999999" customHeight="1" x14ac:dyDescent="0.35">
      <c r="A1138" s="148"/>
      <c r="C1138" s="136" t="s">
        <v>1398</v>
      </c>
      <c r="D1138" s="143" t="s">
        <v>277</v>
      </c>
      <c r="E1138" s="146" t="s">
        <v>277</v>
      </c>
      <c r="F1138" s="137" t="s">
        <v>277</v>
      </c>
      <c r="G1138" s="138" t="s">
        <v>277</v>
      </c>
      <c r="H1138" s="143" t="s">
        <v>277</v>
      </c>
      <c r="I1138" s="146" t="s">
        <v>277</v>
      </c>
      <c r="J1138" s="137" t="s">
        <v>277</v>
      </c>
      <c r="K1138" s="146" t="s">
        <v>277</v>
      </c>
      <c r="L1138" s="137" t="s">
        <v>277</v>
      </c>
      <c r="M1138" s="146" t="s">
        <v>277</v>
      </c>
      <c r="N1138" s="137" t="s">
        <v>277</v>
      </c>
      <c r="O1138" s="138" t="s">
        <v>277</v>
      </c>
      <c r="P1138" s="137" t="s">
        <v>277</v>
      </c>
      <c r="Q1138" s="138">
        <v>0.94444444444499998</v>
      </c>
    </row>
    <row r="1139" spans="1:17" ht="20.149999999999999" customHeight="1" x14ac:dyDescent="0.35">
      <c r="A1139" s="148"/>
      <c r="C1139" s="136" t="s">
        <v>1399</v>
      </c>
      <c r="D1139" s="143" t="s">
        <v>277</v>
      </c>
      <c r="E1139" s="146" t="s">
        <v>277</v>
      </c>
      <c r="F1139" s="137" t="s">
        <v>277</v>
      </c>
      <c r="G1139" s="138" t="s">
        <v>277</v>
      </c>
      <c r="H1139" s="143" t="s">
        <v>277</v>
      </c>
      <c r="I1139" s="146" t="s">
        <v>277</v>
      </c>
      <c r="J1139" s="137" t="s">
        <v>277</v>
      </c>
      <c r="K1139" s="146" t="s">
        <v>277</v>
      </c>
      <c r="L1139" s="137" t="s">
        <v>277</v>
      </c>
      <c r="M1139" s="146" t="s">
        <v>277</v>
      </c>
      <c r="N1139" s="137" t="s">
        <v>277</v>
      </c>
      <c r="O1139" s="138" t="s">
        <v>277</v>
      </c>
      <c r="P1139" s="137">
        <v>1</v>
      </c>
      <c r="Q1139" s="138">
        <v>1</v>
      </c>
    </row>
    <row r="1140" spans="1:17" ht="20.149999999999999" customHeight="1" x14ac:dyDescent="0.35">
      <c r="A1140" s="148"/>
      <c r="C1140" s="136" t="s">
        <v>1400</v>
      </c>
      <c r="D1140" s="143" t="s">
        <v>277</v>
      </c>
      <c r="E1140" s="146" t="s">
        <v>277</v>
      </c>
      <c r="F1140" s="137" t="s">
        <v>277</v>
      </c>
      <c r="G1140" s="138" t="s">
        <v>277</v>
      </c>
      <c r="H1140" s="143" t="s">
        <v>277</v>
      </c>
      <c r="I1140" s="146" t="s">
        <v>277</v>
      </c>
      <c r="J1140" s="137" t="s">
        <v>277</v>
      </c>
      <c r="K1140" s="146" t="s">
        <v>277</v>
      </c>
      <c r="L1140" s="137" t="s">
        <v>277</v>
      </c>
      <c r="M1140" s="146" t="s">
        <v>277</v>
      </c>
      <c r="N1140" s="137" t="s">
        <v>277</v>
      </c>
      <c r="O1140" s="138" t="s">
        <v>277</v>
      </c>
      <c r="P1140" s="137">
        <v>0.87660256410499993</v>
      </c>
      <c r="Q1140" s="138">
        <v>0.9299145299199999</v>
      </c>
    </row>
    <row r="1141" spans="1:17" ht="20.149999999999999" customHeight="1" x14ac:dyDescent="0.35">
      <c r="A1141" s="148"/>
      <c r="C1141" s="136" t="s">
        <v>1401</v>
      </c>
      <c r="D1141" s="143" t="s">
        <v>277</v>
      </c>
      <c r="E1141" s="146" t="s">
        <v>277</v>
      </c>
      <c r="F1141" s="137" t="s">
        <v>277</v>
      </c>
      <c r="G1141" s="138" t="s">
        <v>277</v>
      </c>
      <c r="H1141" s="143" t="s">
        <v>277</v>
      </c>
      <c r="I1141" s="146" t="s">
        <v>277</v>
      </c>
      <c r="J1141" s="137" t="s">
        <v>277</v>
      </c>
      <c r="K1141" s="146" t="s">
        <v>277</v>
      </c>
      <c r="L1141" s="137" t="s">
        <v>277</v>
      </c>
      <c r="M1141" s="146" t="s">
        <v>277</v>
      </c>
      <c r="N1141" s="137" t="s">
        <v>277</v>
      </c>
      <c r="O1141" s="138" t="s">
        <v>277</v>
      </c>
      <c r="P1141" s="137">
        <v>0.92954545454750004</v>
      </c>
      <c r="Q1141" s="138">
        <v>1</v>
      </c>
    </row>
    <row r="1142" spans="1:17" ht="20.149999999999999" customHeight="1" x14ac:dyDescent="0.35">
      <c r="A1142" s="148"/>
      <c r="C1142" s="136" t="s">
        <v>1402</v>
      </c>
      <c r="D1142" s="143" t="s">
        <v>277</v>
      </c>
      <c r="E1142" s="146" t="s">
        <v>277</v>
      </c>
      <c r="F1142" s="137" t="s">
        <v>277</v>
      </c>
      <c r="G1142" s="138" t="s">
        <v>277</v>
      </c>
      <c r="H1142" s="143" t="s">
        <v>277</v>
      </c>
      <c r="I1142" s="146" t="s">
        <v>277</v>
      </c>
      <c r="J1142" s="137" t="s">
        <v>277</v>
      </c>
      <c r="K1142" s="146" t="s">
        <v>277</v>
      </c>
      <c r="L1142" s="137" t="s">
        <v>277</v>
      </c>
      <c r="M1142" s="146" t="s">
        <v>277</v>
      </c>
      <c r="N1142" s="137" t="s">
        <v>277</v>
      </c>
      <c r="O1142" s="138" t="s">
        <v>277</v>
      </c>
      <c r="P1142" s="137">
        <v>0.96875</v>
      </c>
      <c r="Q1142" s="138">
        <v>0.984375</v>
      </c>
    </row>
    <row r="1143" spans="1:17" ht="20.149999999999999" customHeight="1" x14ac:dyDescent="0.35">
      <c r="A1143" s="148"/>
      <c r="C1143" s="136" t="s">
        <v>1403</v>
      </c>
      <c r="D1143" s="143" t="s">
        <v>277</v>
      </c>
      <c r="E1143" s="146" t="s">
        <v>277</v>
      </c>
      <c r="F1143" s="137">
        <v>0</v>
      </c>
      <c r="G1143" s="138">
        <v>1</v>
      </c>
      <c r="H1143" s="143" t="s">
        <v>277</v>
      </c>
      <c r="I1143" s="146" t="s">
        <v>277</v>
      </c>
      <c r="J1143" s="137" t="s">
        <v>277</v>
      </c>
      <c r="K1143" s="146" t="s">
        <v>277</v>
      </c>
      <c r="L1143" s="137" t="s">
        <v>277</v>
      </c>
      <c r="M1143" s="146" t="s">
        <v>277</v>
      </c>
      <c r="N1143" s="137" t="s">
        <v>277</v>
      </c>
      <c r="O1143" s="138" t="s">
        <v>277</v>
      </c>
      <c r="P1143" s="137" t="s">
        <v>277</v>
      </c>
      <c r="Q1143" s="138" t="s">
        <v>277</v>
      </c>
    </row>
    <row r="1144" spans="1:17" ht="20.149999999999999" customHeight="1" x14ac:dyDescent="0.35">
      <c r="A1144" s="148"/>
      <c r="C1144" s="136" t="s">
        <v>1404</v>
      </c>
      <c r="D1144" s="143" t="s">
        <v>277</v>
      </c>
      <c r="E1144" s="146" t="s">
        <v>277</v>
      </c>
      <c r="F1144" s="137">
        <v>0</v>
      </c>
      <c r="G1144" s="138">
        <v>0.92971836363636351</v>
      </c>
      <c r="H1144" s="143" t="s">
        <v>277</v>
      </c>
      <c r="I1144" s="146" t="s">
        <v>277</v>
      </c>
      <c r="J1144" s="137" t="s">
        <v>277</v>
      </c>
      <c r="K1144" s="146" t="s">
        <v>277</v>
      </c>
      <c r="L1144" s="137" t="s">
        <v>277</v>
      </c>
      <c r="M1144" s="146" t="s">
        <v>277</v>
      </c>
      <c r="N1144" s="137" t="s">
        <v>277</v>
      </c>
      <c r="O1144" s="138" t="s">
        <v>277</v>
      </c>
      <c r="P1144" s="137" t="s">
        <v>277</v>
      </c>
      <c r="Q1144" s="138" t="s">
        <v>277</v>
      </c>
    </row>
    <row r="1145" spans="1:17" ht="20.149999999999999" customHeight="1" x14ac:dyDescent="0.35">
      <c r="A1145" s="148"/>
      <c r="C1145" s="136" t="s">
        <v>1405</v>
      </c>
      <c r="D1145" s="143" t="s">
        <v>277</v>
      </c>
      <c r="E1145" s="146" t="s">
        <v>277</v>
      </c>
      <c r="F1145" s="137">
        <v>1</v>
      </c>
      <c r="G1145" s="138">
        <v>1</v>
      </c>
      <c r="H1145" s="143" t="s">
        <v>277</v>
      </c>
      <c r="I1145" s="146" t="s">
        <v>277</v>
      </c>
      <c r="J1145" s="137">
        <v>0.97705913368213504</v>
      </c>
      <c r="K1145" s="146">
        <v>0.97887897529987389</v>
      </c>
      <c r="L1145" s="137" t="s">
        <v>277</v>
      </c>
      <c r="M1145" s="146" t="s">
        <v>277</v>
      </c>
      <c r="N1145" s="137" t="s">
        <v>277</v>
      </c>
      <c r="O1145" s="138" t="s">
        <v>277</v>
      </c>
      <c r="P1145" s="137" t="s">
        <v>277</v>
      </c>
      <c r="Q1145" s="138">
        <v>0.94117647059000009</v>
      </c>
    </row>
    <row r="1146" spans="1:17" ht="20.149999999999999" customHeight="1" x14ac:dyDescent="0.35">
      <c r="A1146" s="148"/>
      <c r="C1146" s="136" t="s">
        <v>1406</v>
      </c>
      <c r="D1146" s="143" t="s">
        <v>277</v>
      </c>
      <c r="E1146" s="146" t="s">
        <v>277</v>
      </c>
      <c r="F1146" s="137" t="s">
        <v>277</v>
      </c>
      <c r="G1146" s="138" t="s">
        <v>277</v>
      </c>
      <c r="H1146" s="143" t="s">
        <v>277</v>
      </c>
      <c r="I1146" s="146" t="s">
        <v>277</v>
      </c>
      <c r="J1146" s="137" t="s">
        <v>277</v>
      </c>
      <c r="K1146" s="146" t="s">
        <v>277</v>
      </c>
      <c r="L1146" s="137" t="s">
        <v>277</v>
      </c>
      <c r="M1146" s="146" t="s">
        <v>277</v>
      </c>
      <c r="N1146" s="137" t="s">
        <v>277</v>
      </c>
      <c r="O1146" s="138" t="s">
        <v>277</v>
      </c>
      <c r="P1146" s="137">
        <v>0.9761904761950001</v>
      </c>
      <c r="Q1146" s="138">
        <v>1</v>
      </c>
    </row>
    <row r="1147" spans="1:17" ht="20.149999999999999" customHeight="1" x14ac:dyDescent="0.35">
      <c r="A1147" s="148"/>
      <c r="C1147" s="136" t="s">
        <v>1407</v>
      </c>
      <c r="D1147" s="143" t="s">
        <v>277</v>
      </c>
      <c r="E1147" s="146" t="s">
        <v>277</v>
      </c>
      <c r="F1147" s="137">
        <v>0</v>
      </c>
      <c r="G1147" s="138">
        <v>1</v>
      </c>
      <c r="H1147" s="143" t="s">
        <v>277</v>
      </c>
      <c r="I1147" s="146" t="s">
        <v>277</v>
      </c>
      <c r="J1147" s="137" t="s">
        <v>277</v>
      </c>
      <c r="K1147" s="146" t="s">
        <v>277</v>
      </c>
      <c r="L1147" s="137" t="s">
        <v>277</v>
      </c>
      <c r="M1147" s="146" t="s">
        <v>277</v>
      </c>
      <c r="N1147" s="137" t="s">
        <v>277</v>
      </c>
      <c r="O1147" s="138" t="s">
        <v>277</v>
      </c>
      <c r="P1147" s="137" t="s">
        <v>277</v>
      </c>
      <c r="Q1147" s="138" t="s">
        <v>277</v>
      </c>
    </row>
    <row r="1148" spans="1:17" ht="20.149999999999999" customHeight="1" x14ac:dyDescent="0.35">
      <c r="A1148" s="148"/>
      <c r="C1148" s="136" t="s">
        <v>1408</v>
      </c>
      <c r="D1148" s="143" t="s">
        <v>277</v>
      </c>
      <c r="E1148" s="146" t="s">
        <v>277</v>
      </c>
      <c r="F1148" s="137">
        <v>0</v>
      </c>
      <c r="G1148" s="138">
        <v>0.98314054545454543</v>
      </c>
      <c r="H1148" s="143" t="s">
        <v>277</v>
      </c>
      <c r="I1148" s="146" t="s">
        <v>277</v>
      </c>
      <c r="J1148" s="137" t="s">
        <v>277</v>
      </c>
      <c r="K1148" s="146" t="s">
        <v>277</v>
      </c>
      <c r="L1148" s="137" t="s">
        <v>277</v>
      </c>
      <c r="M1148" s="146" t="s">
        <v>277</v>
      </c>
      <c r="N1148" s="137" t="s">
        <v>277</v>
      </c>
      <c r="O1148" s="138" t="s">
        <v>277</v>
      </c>
      <c r="P1148" s="137">
        <v>0.80947905478500004</v>
      </c>
      <c r="Q1148" s="138">
        <v>0.85053166434999994</v>
      </c>
    </row>
    <row r="1149" spans="1:17" ht="20.149999999999999" customHeight="1" x14ac:dyDescent="0.35">
      <c r="A1149" s="148"/>
      <c r="C1149" s="136" t="s">
        <v>1409</v>
      </c>
      <c r="D1149" s="143">
        <v>1</v>
      </c>
      <c r="E1149" s="146">
        <v>0.99867053420352903</v>
      </c>
      <c r="F1149" s="137">
        <v>0</v>
      </c>
      <c r="G1149" s="138">
        <v>1</v>
      </c>
      <c r="H1149" s="143" t="s">
        <v>277</v>
      </c>
      <c r="I1149" s="146" t="s">
        <v>277</v>
      </c>
      <c r="J1149" s="137" t="s">
        <v>277</v>
      </c>
      <c r="K1149" s="146" t="s">
        <v>277</v>
      </c>
      <c r="L1149" s="137" t="s">
        <v>277</v>
      </c>
      <c r="M1149" s="146" t="s">
        <v>277</v>
      </c>
      <c r="N1149" s="137" t="s">
        <v>277</v>
      </c>
      <c r="O1149" s="138" t="s">
        <v>277</v>
      </c>
      <c r="P1149" s="137" t="s">
        <v>277</v>
      </c>
      <c r="Q1149" s="138" t="s">
        <v>277</v>
      </c>
    </row>
    <row r="1150" spans="1:17" ht="20.149999999999999" customHeight="1" x14ac:dyDescent="0.35">
      <c r="A1150" s="148"/>
      <c r="C1150" s="136" t="s">
        <v>1410</v>
      </c>
      <c r="D1150" s="143" t="s">
        <v>277</v>
      </c>
      <c r="E1150" s="146" t="s">
        <v>277</v>
      </c>
      <c r="F1150" s="137" t="s">
        <v>277</v>
      </c>
      <c r="G1150" s="138" t="s">
        <v>277</v>
      </c>
      <c r="H1150" s="143" t="s">
        <v>277</v>
      </c>
      <c r="I1150" s="146" t="s">
        <v>277</v>
      </c>
      <c r="J1150" s="137" t="s">
        <v>277</v>
      </c>
      <c r="K1150" s="146" t="s">
        <v>277</v>
      </c>
      <c r="L1150" s="137" t="s">
        <v>277</v>
      </c>
      <c r="M1150" s="146" t="s">
        <v>277</v>
      </c>
      <c r="N1150" s="137" t="s">
        <v>277</v>
      </c>
      <c r="O1150" s="138">
        <v>0.5714285714285714</v>
      </c>
      <c r="P1150" s="137">
        <v>0.91312925170083348</v>
      </c>
      <c r="Q1150" s="138">
        <v>0.85356215213749986</v>
      </c>
    </row>
    <row r="1151" spans="1:17" ht="20.149999999999999" customHeight="1" x14ac:dyDescent="0.35">
      <c r="A1151" s="148"/>
      <c r="C1151" s="136" t="s">
        <v>1411</v>
      </c>
      <c r="D1151" s="143" t="s">
        <v>277</v>
      </c>
      <c r="E1151" s="146" t="s">
        <v>277</v>
      </c>
      <c r="F1151" s="137" t="s">
        <v>277</v>
      </c>
      <c r="G1151" s="138" t="s">
        <v>277</v>
      </c>
      <c r="H1151" s="143" t="s">
        <v>277</v>
      </c>
      <c r="I1151" s="146" t="s">
        <v>277</v>
      </c>
      <c r="J1151" s="137" t="s">
        <v>277</v>
      </c>
      <c r="K1151" s="146" t="s">
        <v>277</v>
      </c>
      <c r="L1151" s="137" t="s">
        <v>277</v>
      </c>
      <c r="M1151" s="146" t="s">
        <v>277</v>
      </c>
      <c r="N1151" s="137" t="s">
        <v>277</v>
      </c>
      <c r="O1151" s="138" t="s">
        <v>277</v>
      </c>
      <c r="P1151" s="137">
        <v>0.79365079365666658</v>
      </c>
      <c r="Q1151" s="138">
        <v>0.80952380953000003</v>
      </c>
    </row>
    <row r="1152" spans="1:17" ht="20.149999999999999" customHeight="1" x14ac:dyDescent="0.35">
      <c r="A1152" s="148"/>
      <c r="C1152" s="136" t="s">
        <v>1412</v>
      </c>
      <c r="D1152" s="143" t="s">
        <v>277</v>
      </c>
      <c r="E1152" s="146">
        <v>0.99741915894944599</v>
      </c>
      <c r="F1152" s="137" t="s">
        <v>277</v>
      </c>
      <c r="G1152" s="138" t="s">
        <v>277</v>
      </c>
      <c r="H1152" s="143" t="s">
        <v>277</v>
      </c>
      <c r="I1152" s="146" t="s">
        <v>277</v>
      </c>
      <c r="J1152" s="137" t="s">
        <v>277</v>
      </c>
      <c r="K1152" s="146" t="s">
        <v>277</v>
      </c>
      <c r="L1152" s="137" t="s">
        <v>277</v>
      </c>
      <c r="M1152" s="146" t="s">
        <v>277</v>
      </c>
      <c r="N1152" s="137" t="s">
        <v>277</v>
      </c>
      <c r="O1152" s="138" t="s">
        <v>277</v>
      </c>
      <c r="P1152" s="137" t="s">
        <v>277</v>
      </c>
      <c r="Q1152" s="138" t="s">
        <v>277</v>
      </c>
    </row>
    <row r="1153" spans="1:17" ht="20.149999999999999" customHeight="1" x14ac:dyDescent="0.35">
      <c r="A1153" s="148"/>
      <c r="C1153" s="136" t="s">
        <v>1413</v>
      </c>
      <c r="D1153" s="143" t="s">
        <v>277</v>
      </c>
      <c r="E1153" s="146" t="s">
        <v>277</v>
      </c>
      <c r="F1153" s="137">
        <v>0</v>
      </c>
      <c r="G1153" s="138">
        <v>1</v>
      </c>
      <c r="H1153" s="143" t="s">
        <v>277</v>
      </c>
      <c r="I1153" s="146" t="s">
        <v>277</v>
      </c>
      <c r="J1153" s="137" t="s">
        <v>277</v>
      </c>
      <c r="K1153" s="146" t="s">
        <v>277</v>
      </c>
      <c r="L1153" s="137" t="s">
        <v>277</v>
      </c>
      <c r="M1153" s="146" t="s">
        <v>277</v>
      </c>
      <c r="N1153" s="137" t="s">
        <v>277</v>
      </c>
      <c r="O1153" s="138" t="s">
        <v>277</v>
      </c>
      <c r="P1153" s="137" t="s">
        <v>277</v>
      </c>
      <c r="Q1153" s="138" t="s">
        <v>277</v>
      </c>
    </row>
    <row r="1154" spans="1:17" ht="20.149999999999999" customHeight="1" x14ac:dyDescent="0.35">
      <c r="A1154" s="148"/>
      <c r="C1154" s="136" t="s">
        <v>1414</v>
      </c>
      <c r="D1154" s="143" t="s">
        <v>277</v>
      </c>
      <c r="E1154" s="146" t="s">
        <v>277</v>
      </c>
      <c r="F1154" s="137" t="s">
        <v>277</v>
      </c>
      <c r="G1154" s="138" t="s">
        <v>277</v>
      </c>
      <c r="H1154" s="143" t="s">
        <v>277</v>
      </c>
      <c r="I1154" s="146" t="s">
        <v>277</v>
      </c>
      <c r="J1154" s="137" t="s">
        <v>277</v>
      </c>
      <c r="K1154" s="146" t="s">
        <v>277</v>
      </c>
      <c r="L1154" s="137" t="s">
        <v>277</v>
      </c>
      <c r="M1154" s="146" t="s">
        <v>277</v>
      </c>
      <c r="N1154" s="137">
        <v>0.8571428571428571</v>
      </c>
      <c r="O1154" s="138">
        <v>0.83333333333333337</v>
      </c>
      <c r="P1154" s="137" t="s">
        <v>277</v>
      </c>
      <c r="Q1154" s="138" t="s">
        <v>277</v>
      </c>
    </row>
    <row r="1155" spans="1:17" ht="20.149999999999999" customHeight="1" x14ac:dyDescent="0.35">
      <c r="A1155" s="148"/>
      <c r="C1155" s="136" t="s">
        <v>1415</v>
      </c>
      <c r="D1155" s="143" t="s">
        <v>277</v>
      </c>
      <c r="E1155" s="146" t="s">
        <v>277</v>
      </c>
      <c r="F1155" s="137" t="s">
        <v>277</v>
      </c>
      <c r="G1155" s="138" t="s">
        <v>277</v>
      </c>
      <c r="H1155" s="143" t="s">
        <v>277</v>
      </c>
      <c r="I1155" s="146" t="s">
        <v>277</v>
      </c>
      <c r="J1155" s="137" t="s">
        <v>277</v>
      </c>
      <c r="K1155" s="146" t="s">
        <v>277</v>
      </c>
      <c r="L1155" s="137" t="s">
        <v>277</v>
      </c>
      <c r="M1155" s="146" t="s">
        <v>277</v>
      </c>
      <c r="N1155" s="137" t="s">
        <v>277</v>
      </c>
      <c r="O1155" s="138" t="s">
        <v>277</v>
      </c>
      <c r="P1155" s="137">
        <v>0.95833333333500004</v>
      </c>
      <c r="Q1155" s="138">
        <v>1</v>
      </c>
    </row>
    <row r="1156" spans="1:17" ht="20.149999999999999" customHeight="1" x14ac:dyDescent="0.35">
      <c r="A1156" s="148"/>
      <c r="C1156" s="136" t="s">
        <v>1416</v>
      </c>
      <c r="D1156" s="143" t="s">
        <v>277</v>
      </c>
      <c r="E1156" s="146" t="s">
        <v>277</v>
      </c>
      <c r="F1156" s="137">
        <v>0</v>
      </c>
      <c r="G1156" s="138">
        <v>1</v>
      </c>
      <c r="H1156" s="143" t="s">
        <v>277</v>
      </c>
      <c r="I1156" s="146" t="s">
        <v>277</v>
      </c>
      <c r="J1156" s="137" t="s">
        <v>277</v>
      </c>
      <c r="K1156" s="146" t="s">
        <v>277</v>
      </c>
      <c r="L1156" s="137" t="s">
        <v>277</v>
      </c>
      <c r="M1156" s="146" t="s">
        <v>277</v>
      </c>
      <c r="N1156" s="137">
        <v>0.4065040650406504</v>
      </c>
      <c r="O1156" s="138">
        <v>0.41025641025641024</v>
      </c>
      <c r="P1156" s="137">
        <v>0.96341463415000006</v>
      </c>
      <c r="Q1156" s="138">
        <v>0.96138211382500005</v>
      </c>
    </row>
    <row r="1157" spans="1:17" ht="20.149999999999999" customHeight="1" x14ac:dyDescent="0.35">
      <c r="A1157" s="148"/>
      <c r="C1157" s="136" t="s">
        <v>1417</v>
      </c>
      <c r="D1157" s="143" t="s">
        <v>277</v>
      </c>
      <c r="E1157" s="146" t="s">
        <v>277</v>
      </c>
      <c r="F1157" s="137">
        <v>0</v>
      </c>
      <c r="G1157" s="138">
        <v>1</v>
      </c>
      <c r="H1157" s="143" t="s">
        <v>277</v>
      </c>
      <c r="I1157" s="146" t="s">
        <v>277</v>
      </c>
      <c r="J1157" s="137" t="s">
        <v>277</v>
      </c>
      <c r="K1157" s="146" t="s">
        <v>277</v>
      </c>
      <c r="L1157" s="137" t="s">
        <v>277</v>
      </c>
      <c r="M1157" s="146" t="s">
        <v>277</v>
      </c>
      <c r="N1157" s="137" t="s">
        <v>277</v>
      </c>
      <c r="O1157" s="138" t="s">
        <v>277</v>
      </c>
      <c r="P1157" s="137" t="s">
        <v>277</v>
      </c>
      <c r="Q1157" s="138">
        <v>0.86328842941083339</v>
      </c>
    </row>
    <row r="1158" spans="1:17" ht="20.149999999999999" customHeight="1" x14ac:dyDescent="0.35">
      <c r="A1158" s="148"/>
      <c r="C1158" s="136" t="s">
        <v>1418</v>
      </c>
      <c r="D1158" s="143" t="s">
        <v>277</v>
      </c>
      <c r="E1158" s="146" t="s">
        <v>277</v>
      </c>
      <c r="F1158" s="137" t="s">
        <v>277</v>
      </c>
      <c r="G1158" s="138" t="s">
        <v>277</v>
      </c>
      <c r="H1158" s="143" t="s">
        <v>277</v>
      </c>
      <c r="I1158" s="146" t="s">
        <v>277</v>
      </c>
      <c r="J1158" s="137" t="s">
        <v>277</v>
      </c>
      <c r="K1158" s="146" t="s">
        <v>277</v>
      </c>
      <c r="L1158" s="137" t="s">
        <v>277</v>
      </c>
      <c r="M1158" s="146" t="s">
        <v>277</v>
      </c>
      <c r="N1158" s="137" t="s">
        <v>277</v>
      </c>
      <c r="O1158" s="138" t="s">
        <v>277</v>
      </c>
      <c r="P1158" s="137">
        <v>0.84126984127666671</v>
      </c>
      <c r="Q1158" s="138">
        <v>0.57142857143000003</v>
      </c>
    </row>
    <row r="1159" spans="1:17" ht="20.149999999999999" customHeight="1" x14ac:dyDescent="0.35">
      <c r="A1159" s="148"/>
      <c r="C1159" s="136" t="s">
        <v>1419</v>
      </c>
      <c r="D1159" s="143" t="s">
        <v>277</v>
      </c>
      <c r="E1159" s="146" t="s">
        <v>277</v>
      </c>
      <c r="F1159" s="137" t="s">
        <v>277</v>
      </c>
      <c r="G1159" s="138" t="s">
        <v>277</v>
      </c>
      <c r="H1159" s="143" t="s">
        <v>277</v>
      </c>
      <c r="I1159" s="146" t="s">
        <v>277</v>
      </c>
      <c r="J1159" s="137" t="s">
        <v>277</v>
      </c>
      <c r="K1159" s="146" t="s">
        <v>277</v>
      </c>
      <c r="L1159" s="137" t="s">
        <v>277</v>
      </c>
      <c r="M1159" s="146" t="s">
        <v>277</v>
      </c>
      <c r="N1159" s="137" t="s">
        <v>277</v>
      </c>
      <c r="O1159" s="138" t="s">
        <v>277</v>
      </c>
      <c r="P1159" s="137">
        <v>0.97291666666666676</v>
      </c>
      <c r="Q1159" s="138">
        <v>0.95</v>
      </c>
    </row>
    <row r="1160" spans="1:17" ht="20.149999999999999" customHeight="1" x14ac:dyDescent="0.35">
      <c r="A1160" s="148"/>
      <c r="C1160" s="136" t="s">
        <v>1420</v>
      </c>
      <c r="D1160" s="143" t="s">
        <v>277</v>
      </c>
      <c r="E1160" s="146" t="s">
        <v>277</v>
      </c>
      <c r="F1160" s="137" t="s">
        <v>277</v>
      </c>
      <c r="G1160" s="138" t="s">
        <v>277</v>
      </c>
      <c r="H1160" s="143" t="s">
        <v>277</v>
      </c>
      <c r="I1160" s="146" t="s">
        <v>277</v>
      </c>
      <c r="J1160" s="137" t="s">
        <v>277</v>
      </c>
      <c r="K1160" s="146" t="s">
        <v>277</v>
      </c>
      <c r="L1160" s="137" t="s">
        <v>277</v>
      </c>
      <c r="M1160" s="146" t="s">
        <v>277</v>
      </c>
      <c r="N1160" s="137" t="s">
        <v>277</v>
      </c>
      <c r="O1160" s="138" t="s">
        <v>277</v>
      </c>
      <c r="P1160" s="137">
        <v>0.97604583572250003</v>
      </c>
      <c r="Q1160" s="138">
        <v>0.87206707005857154</v>
      </c>
    </row>
    <row r="1161" spans="1:17" ht="20.149999999999999" customHeight="1" x14ac:dyDescent="0.35">
      <c r="A1161" s="148"/>
      <c r="C1161" s="136" t="s">
        <v>1421</v>
      </c>
      <c r="D1161" s="143" t="s">
        <v>277</v>
      </c>
      <c r="E1161" s="146" t="s">
        <v>277</v>
      </c>
      <c r="F1161" s="137">
        <v>1</v>
      </c>
      <c r="G1161" s="138">
        <v>1</v>
      </c>
      <c r="H1161" s="143" t="s">
        <v>277</v>
      </c>
      <c r="I1161" s="146" t="s">
        <v>277</v>
      </c>
      <c r="J1161" s="137" t="s">
        <v>277</v>
      </c>
      <c r="K1161" s="146" t="s">
        <v>277</v>
      </c>
      <c r="L1161" s="137" t="s">
        <v>277</v>
      </c>
      <c r="M1161" s="146" t="s">
        <v>277</v>
      </c>
      <c r="N1161" s="137" t="s">
        <v>277</v>
      </c>
      <c r="O1161" s="138" t="s">
        <v>277</v>
      </c>
      <c r="P1161" s="137">
        <v>0.94046746104500001</v>
      </c>
      <c r="Q1161" s="138">
        <v>0.93172356369699993</v>
      </c>
    </row>
    <row r="1162" spans="1:17" ht="20.149999999999999" customHeight="1" x14ac:dyDescent="0.35">
      <c r="A1162" s="148"/>
      <c r="C1162" s="136" t="s">
        <v>1422</v>
      </c>
      <c r="D1162" s="143" t="s">
        <v>277</v>
      </c>
      <c r="E1162" s="146" t="s">
        <v>277</v>
      </c>
      <c r="F1162" s="137" t="s">
        <v>277</v>
      </c>
      <c r="G1162" s="138" t="s">
        <v>277</v>
      </c>
      <c r="H1162" s="143" t="s">
        <v>277</v>
      </c>
      <c r="I1162" s="146" t="s">
        <v>277</v>
      </c>
      <c r="J1162" s="137" t="s">
        <v>277</v>
      </c>
      <c r="K1162" s="146" t="s">
        <v>277</v>
      </c>
      <c r="L1162" s="137" t="s">
        <v>277</v>
      </c>
      <c r="M1162" s="146" t="s">
        <v>277</v>
      </c>
      <c r="N1162" s="137" t="s">
        <v>277</v>
      </c>
      <c r="O1162" s="138" t="s">
        <v>277</v>
      </c>
      <c r="P1162" s="137">
        <v>0.89851694915666669</v>
      </c>
      <c r="Q1162" s="138">
        <v>0.91666666667111119</v>
      </c>
    </row>
    <row r="1163" spans="1:17" ht="20.149999999999999" customHeight="1" x14ac:dyDescent="0.35">
      <c r="A1163" s="148"/>
      <c r="C1163" s="136" t="s">
        <v>1423</v>
      </c>
      <c r="D1163" s="143" t="s">
        <v>277</v>
      </c>
      <c r="E1163" s="146" t="s">
        <v>277</v>
      </c>
      <c r="F1163" s="137" t="s">
        <v>277</v>
      </c>
      <c r="G1163" s="138" t="s">
        <v>277</v>
      </c>
      <c r="H1163" s="143" t="s">
        <v>277</v>
      </c>
      <c r="I1163" s="146" t="s">
        <v>277</v>
      </c>
      <c r="J1163" s="137" t="s">
        <v>277</v>
      </c>
      <c r="K1163" s="146" t="s">
        <v>277</v>
      </c>
      <c r="L1163" s="137" t="s">
        <v>277</v>
      </c>
      <c r="M1163" s="146" t="s">
        <v>277</v>
      </c>
      <c r="N1163" s="137" t="s">
        <v>277</v>
      </c>
      <c r="O1163" s="138" t="s">
        <v>277</v>
      </c>
      <c r="P1163" s="137">
        <v>1</v>
      </c>
      <c r="Q1163" s="138">
        <v>0.92541176470800002</v>
      </c>
    </row>
    <row r="1164" spans="1:17" ht="20.149999999999999" customHeight="1" x14ac:dyDescent="0.35">
      <c r="A1164" s="148"/>
      <c r="C1164" s="136" t="s">
        <v>1424</v>
      </c>
      <c r="D1164" s="143" t="s">
        <v>277</v>
      </c>
      <c r="E1164" s="146" t="s">
        <v>277</v>
      </c>
      <c r="F1164" s="137">
        <v>0.99983257229832567</v>
      </c>
      <c r="G1164" s="138">
        <v>1</v>
      </c>
      <c r="H1164" s="143" t="s">
        <v>277</v>
      </c>
      <c r="I1164" s="146" t="s">
        <v>277</v>
      </c>
      <c r="J1164" s="137" t="s">
        <v>277</v>
      </c>
      <c r="K1164" s="146" t="s">
        <v>277</v>
      </c>
      <c r="L1164" s="137" t="s">
        <v>277</v>
      </c>
      <c r="M1164" s="146" t="s">
        <v>277</v>
      </c>
      <c r="N1164" s="137" t="s">
        <v>277</v>
      </c>
      <c r="O1164" s="138" t="s">
        <v>277</v>
      </c>
      <c r="P1164" s="137">
        <v>0.87138539042800001</v>
      </c>
      <c r="Q1164" s="138">
        <v>0.91641671665699997</v>
      </c>
    </row>
    <row r="1165" spans="1:17" ht="20.149999999999999" customHeight="1" x14ac:dyDescent="0.35">
      <c r="A1165" s="148"/>
      <c r="C1165" s="136" t="s">
        <v>1425</v>
      </c>
      <c r="D1165" s="143">
        <v>0.97239592638913697</v>
      </c>
      <c r="E1165" s="146">
        <v>0.98107610474631801</v>
      </c>
      <c r="F1165" s="137">
        <v>0.9998999999999999</v>
      </c>
      <c r="G1165" s="138">
        <v>0.9850624545454546</v>
      </c>
      <c r="H1165" s="143" t="s">
        <v>277</v>
      </c>
      <c r="I1165" s="146" t="s">
        <v>277</v>
      </c>
      <c r="J1165" s="137" t="s">
        <v>277</v>
      </c>
      <c r="K1165" s="146" t="s">
        <v>277</v>
      </c>
      <c r="L1165" s="137" t="s">
        <v>277</v>
      </c>
      <c r="M1165" s="146" t="s">
        <v>277</v>
      </c>
      <c r="N1165" s="137" t="s">
        <v>277</v>
      </c>
      <c r="O1165" s="138">
        <v>0.16666666666666666</v>
      </c>
      <c r="P1165" s="137">
        <v>0.96694409765999989</v>
      </c>
      <c r="Q1165" s="138">
        <v>0.97486380660916661</v>
      </c>
    </row>
    <row r="1166" spans="1:17" ht="20.149999999999999" customHeight="1" x14ac:dyDescent="0.35">
      <c r="A1166" s="148"/>
      <c r="C1166" s="136" t="s">
        <v>1426</v>
      </c>
      <c r="D1166" s="143" t="s">
        <v>277</v>
      </c>
      <c r="E1166" s="146" t="s">
        <v>277</v>
      </c>
      <c r="F1166" s="137" t="s">
        <v>277</v>
      </c>
      <c r="G1166" s="138" t="s">
        <v>277</v>
      </c>
      <c r="H1166" s="143" t="s">
        <v>277</v>
      </c>
      <c r="I1166" s="146" t="s">
        <v>277</v>
      </c>
      <c r="J1166" s="137" t="s">
        <v>277</v>
      </c>
      <c r="K1166" s="146" t="s">
        <v>277</v>
      </c>
      <c r="L1166" s="137" t="s">
        <v>277</v>
      </c>
      <c r="M1166" s="146" t="s">
        <v>277</v>
      </c>
      <c r="N1166" s="137" t="s">
        <v>277</v>
      </c>
      <c r="O1166" s="138" t="s">
        <v>277</v>
      </c>
      <c r="P1166" s="137">
        <v>0.9722222222250001</v>
      </c>
      <c r="Q1166" s="138">
        <v>0.94848484848727277</v>
      </c>
    </row>
    <row r="1167" spans="1:17" ht="20.149999999999999" customHeight="1" x14ac:dyDescent="0.35">
      <c r="A1167" s="148"/>
      <c r="C1167" s="136" t="s">
        <v>1427</v>
      </c>
      <c r="D1167" s="143" t="s">
        <v>277</v>
      </c>
      <c r="E1167" s="146" t="s">
        <v>277</v>
      </c>
      <c r="F1167" s="137" t="s">
        <v>277</v>
      </c>
      <c r="G1167" s="138" t="s">
        <v>277</v>
      </c>
      <c r="H1167" s="143" t="s">
        <v>277</v>
      </c>
      <c r="I1167" s="146" t="s">
        <v>277</v>
      </c>
      <c r="J1167" s="137" t="s">
        <v>277</v>
      </c>
      <c r="K1167" s="146" t="s">
        <v>277</v>
      </c>
      <c r="L1167" s="137" t="s">
        <v>277</v>
      </c>
      <c r="M1167" s="146" t="s">
        <v>277</v>
      </c>
      <c r="N1167" s="137" t="s">
        <v>277</v>
      </c>
      <c r="O1167" s="138" t="s">
        <v>277</v>
      </c>
      <c r="P1167" s="137">
        <v>0.93181818182499998</v>
      </c>
      <c r="Q1167" s="138">
        <v>0.96102657005166681</v>
      </c>
    </row>
    <row r="1168" spans="1:17" ht="20.149999999999999" customHeight="1" x14ac:dyDescent="0.35">
      <c r="A1168" s="148"/>
      <c r="C1168" s="136" t="s">
        <v>1428</v>
      </c>
      <c r="D1168" s="143" t="s">
        <v>277</v>
      </c>
      <c r="E1168" s="146" t="s">
        <v>277</v>
      </c>
      <c r="F1168" s="137" t="s">
        <v>277</v>
      </c>
      <c r="G1168" s="138" t="s">
        <v>277</v>
      </c>
      <c r="H1168" s="143" t="s">
        <v>277</v>
      </c>
      <c r="I1168" s="146" t="s">
        <v>277</v>
      </c>
      <c r="J1168" s="137" t="s">
        <v>277</v>
      </c>
      <c r="K1168" s="146" t="s">
        <v>277</v>
      </c>
      <c r="L1168" s="137" t="s">
        <v>277</v>
      </c>
      <c r="M1168" s="146" t="s">
        <v>277</v>
      </c>
      <c r="N1168" s="137" t="s">
        <v>277</v>
      </c>
      <c r="O1168" s="138" t="s">
        <v>277</v>
      </c>
      <c r="P1168" s="137">
        <v>1</v>
      </c>
      <c r="Q1168" s="138">
        <v>0.96962824839909123</v>
      </c>
    </row>
    <row r="1169" spans="1:17" ht="20.149999999999999" customHeight="1" x14ac:dyDescent="0.35">
      <c r="A1169" s="148"/>
      <c r="C1169" s="136" t="s">
        <v>1429</v>
      </c>
      <c r="D1169" s="143" t="s">
        <v>277</v>
      </c>
      <c r="E1169" s="146" t="s">
        <v>277</v>
      </c>
      <c r="F1169" s="137" t="s">
        <v>277</v>
      </c>
      <c r="G1169" s="138" t="s">
        <v>277</v>
      </c>
      <c r="H1169" s="143" t="s">
        <v>277</v>
      </c>
      <c r="I1169" s="146" t="s">
        <v>277</v>
      </c>
      <c r="J1169" s="137" t="s">
        <v>277</v>
      </c>
      <c r="K1169" s="146" t="s">
        <v>277</v>
      </c>
      <c r="L1169" s="137" t="s">
        <v>277</v>
      </c>
      <c r="M1169" s="146" t="s">
        <v>277</v>
      </c>
      <c r="N1169" s="137" t="s">
        <v>277</v>
      </c>
      <c r="O1169" s="138" t="s">
        <v>277</v>
      </c>
      <c r="P1169" s="137">
        <v>0.88359557109916675</v>
      </c>
      <c r="Q1169" s="138">
        <v>0.89510489510909097</v>
      </c>
    </row>
    <row r="1170" spans="1:17" ht="20.149999999999999" customHeight="1" x14ac:dyDescent="0.35">
      <c r="A1170" s="148"/>
      <c r="C1170" s="136" t="s">
        <v>1430</v>
      </c>
      <c r="D1170" s="143" t="s">
        <v>277</v>
      </c>
      <c r="E1170" s="146" t="s">
        <v>277</v>
      </c>
      <c r="F1170" s="137" t="s">
        <v>277</v>
      </c>
      <c r="G1170" s="138" t="s">
        <v>277</v>
      </c>
      <c r="H1170" s="143" t="s">
        <v>277</v>
      </c>
      <c r="I1170" s="146" t="s">
        <v>277</v>
      </c>
      <c r="J1170" s="137" t="s">
        <v>277</v>
      </c>
      <c r="K1170" s="146" t="s">
        <v>277</v>
      </c>
      <c r="L1170" s="137" t="s">
        <v>277</v>
      </c>
      <c r="M1170" s="146" t="s">
        <v>277</v>
      </c>
      <c r="N1170" s="137" t="s">
        <v>277</v>
      </c>
      <c r="O1170" s="138" t="s">
        <v>277</v>
      </c>
      <c r="P1170" s="137">
        <v>0.98710938184749997</v>
      </c>
      <c r="Q1170" s="138">
        <v>0.92773892774181821</v>
      </c>
    </row>
    <row r="1171" spans="1:17" ht="20.149999999999999" customHeight="1" x14ac:dyDescent="0.35">
      <c r="A1171" s="148"/>
      <c r="C1171" s="136" t="s">
        <v>1431</v>
      </c>
      <c r="D1171" s="143" t="s">
        <v>277</v>
      </c>
      <c r="E1171" s="146" t="s">
        <v>277</v>
      </c>
      <c r="F1171" s="137">
        <v>0.99760000000000004</v>
      </c>
      <c r="G1171" s="138">
        <v>0.94591381818181819</v>
      </c>
      <c r="H1171" s="143" t="s">
        <v>277</v>
      </c>
      <c r="I1171" s="146" t="s">
        <v>277</v>
      </c>
      <c r="J1171" s="137" t="s">
        <v>277</v>
      </c>
      <c r="K1171" s="146" t="s">
        <v>277</v>
      </c>
      <c r="L1171" s="137" t="s">
        <v>277</v>
      </c>
      <c r="M1171" s="146" t="s">
        <v>277</v>
      </c>
      <c r="N1171" s="137">
        <v>0.8928571428571429</v>
      </c>
      <c r="O1171" s="138">
        <v>0.80733944954128445</v>
      </c>
      <c r="P1171" s="137">
        <v>0.91517928809500004</v>
      </c>
      <c r="Q1171" s="138">
        <v>0.91353489822090916</v>
      </c>
    </row>
    <row r="1172" spans="1:17" ht="20.149999999999999" customHeight="1" x14ac:dyDescent="0.35">
      <c r="A1172" s="148"/>
      <c r="C1172" s="136" t="s">
        <v>1432</v>
      </c>
      <c r="D1172" s="143" t="s">
        <v>277</v>
      </c>
      <c r="E1172" s="146" t="s">
        <v>277</v>
      </c>
      <c r="F1172" s="137" t="s">
        <v>277</v>
      </c>
      <c r="G1172" s="138" t="s">
        <v>277</v>
      </c>
      <c r="H1172" s="143" t="s">
        <v>277</v>
      </c>
      <c r="I1172" s="146" t="s">
        <v>277</v>
      </c>
      <c r="J1172" s="137" t="s">
        <v>277</v>
      </c>
      <c r="K1172" s="146" t="s">
        <v>277</v>
      </c>
      <c r="L1172" s="137" t="s">
        <v>277</v>
      </c>
      <c r="M1172" s="146" t="s">
        <v>277</v>
      </c>
      <c r="N1172" s="137" t="s">
        <v>277</v>
      </c>
      <c r="O1172" s="138" t="s">
        <v>277</v>
      </c>
      <c r="P1172" s="137">
        <v>0.9409180394483333</v>
      </c>
      <c r="Q1172" s="138">
        <v>0.97445874605083349</v>
      </c>
    </row>
    <row r="1173" spans="1:17" ht="20.149999999999999" customHeight="1" x14ac:dyDescent="0.35">
      <c r="A1173" s="148"/>
      <c r="C1173" s="136" t="s">
        <v>1433</v>
      </c>
      <c r="D1173" s="143" t="s">
        <v>277</v>
      </c>
      <c r="E1173" s="146" t="s">
        <v>277</v>
      </c>
      <c r="F1173" s="137" t="s">
        <v>277</v>
      </c>
      <c r="G1173" s="138" t="s">
        <v>277</v>
      </c>
      <c r="H1173" s="143" t="s">
        <v>277</v>
      </c>
      <c r="I1173" s="146" t="s">
        <v>277</v>
      </c>
      <c r="J1173" s="137" t="s">
        <v>277</v>
      </c>
      <c r="K1173" s="146" t="s">
        <v>277</v>
      </c>
      <c r="L1173" s="137" t="s">
        <v>277</v>
      </c>
      <c r="M1173" s="146" t="s">
        <v>277</v>
      </c>
      <c r="N1173" s="137" t="s">
        <v>277</v>
      </c>
      <c r="O1173" s="138" t="s">
        <v>277</v>
      </c>
      <c r="P1173" s="137">
        <v>0.87373737374416682</v>
      </c>
      <c r="Q1173" s="138">
        <v>0.86755110918363643</v>
      </c>
    </row>
    <row r="1174" spans="1:17" ht="20.149999999999999" customHeight="1" x14ac:dyDescent="0.35">
      <c r="A1174" s="148"/>
      <c r="C1174" s="136" t="s">
        <v>1434</v>
      </c>
      <c r="D1174" s="143" t="s">
        <v>277</v>
      </c>
      <c r="E1174" s="146" t="s">
        <v>277</v>
      </c>
      <c r="F1174" s="137" t="s">
        <v>277</v>
      </c>
      <c r="G1174" s="138" t="s">
        <v>277</v>
      </c>
      <c r="H1174" s="143" t="s">
        <v>277</v>
      </c>
      <c r="I1174" s="146" t="s">
        <v>277</v>
      </c>
      <c r="J1174" s="137" t="s">
        <v>277</v>
      </c>
      <c r="K1174" s="146" t="s">
        <v>277</v>
      </c>
      <c r="L1174" s="137" t="s">
        <v>277</v>
      </c>
      <c r="M1174" s="146" t="s">
        <v>277</v>
      </c>
      <c r="N1174" s="137" t="s">
        <v>277</v>
      </c>
      <c r="O1174" s="138" t="s">
        <v>277</v>
      </c>
      <c r="P1174" s="137">
        <v>1</v>
      </c>
      <c r="Q1174" s="138">
        <v>0.97142857143200023</v>
      </c>
    </row>
    <row r="1175" spans="1:17" ht="20.149999999999999" customHeight="1" x14ac:dyDescent="0.35">
      <c r="A1175" s="148"/>
      <c r="C1175" s="136" t="s">
        <v>1435</v>
      </c>
      <c r="D1175" s="143" t="s">
        <v>277</v>
      </c>
      <c r="E1175" s="146" t="s">
        <v>277</v>
      </c>
      <c r="F1175" s="137" t="s">
        <v>277</v>
      </c>
      <c r="G1175" s="138" t="s">
        <v>277</v>
      </c>
      <c r="H1175" s="143" t="s">
        <v>277</v>
      </c>
      <c r="I1175" s="146" t="s">
        <v>277</v>
      </c>
      <c r="J1175" s="137" t="s">
        <v>277</v>
      </c>
      <c r="K1175" s="146" t="s">
        <v>277</v>
      </c>
      <c r="L1175" s="137" t="s">
        <v>277</v>
      </c>
      <c r="M1175" s="146" t="s">
        <v>277</v>
      </c>
      <c r="N1175" s="137" t="s">
        <v>277</v>
      </c>
      <c r="O1175" s="138" t="s">
        <v>277</v>
      </c>
      <c r="P1175" s="137">
        <v>0.95130982966000022</v>
      </c>
      <c r="Q1175" s="138">
        <v>0.95150966184083319</v>
      </c>
    </row>
    <row r="1176" spans="1:17" ht="20.149999999999999" customHeight="1" x14ac:dyDescent="0.35">
      <c r="A1176" s="148"/>
      <c r="C1176" s="136" t="s">
        <v>1436</v>
      </c>
      <c r="D1176" s="143" t="s">
        <v>277</v>
      </c>
      <c r="E1176" s="146" t="s">
        <v>277</v>
      </c>
      <c r="F1176" s="137" t="s">
        <v>277</v>
      </c>
      <c r="G1176" s="138" t="s">
        <v>277</v>
      </c>
      <c r="H1176" s="143" t="s">
        <v>277</v>
      </c>
      <c r="I1176" s="146" t="s">
        <v>277</v>
      </c>
      <c r="J1176" s="137" t="s">
        <v>277</v>
      </c>
      <c r="K1176" s="146" t="s">
        <v>277</v>
      </c>
      <c r="L1176" s="137" t="s">
        <v>277</v>
      </c>
      <c r="M1176" s="146" t="s">
        <v>277</v>
      </c>
      <c r="N1176" s="137" t="s">
        <v>277</v>
      </c>
      <c r="O1176" s="138" t="s">
        <v>277</v>
      </c>
      <c r="P1176" s="137">
        <v>0.90090090090499997</v>
      </c>
      <c r="Q1176" s="138">
        <v>0.94535030899090899</v>
      </c>
    </row>
    <row r="1177" spans="1:17" ht="20.149999999999999" customHeight="1" x14ac:dyDescent="0.35">
      <c r="A1177" s="148"/>
      <c r="C1177" s="136" t="s">
        <v>1437</v>
      </c>
      <c r="D1177" s="143" t="s">
        <v>277</v>
      </c>
      <c r="E1177" s="146" t="s">
        <v>277</v>
      </c>
      <c r="F1177" s="137" t="s">
        <v>277</v>
      </c>
      <c r="G1177" s="138" t="s">
        <v>277</v>
      </c>
      <c r="H1177" s="143" t="s">
        <v>277</v>
      </c>
      <c r="I1177" s="146" t="s">
        <v>277</v>
      </c>
      <c r="J1177" s="137" t="s">
        <v>277</v>
      </c>
      <c r="K1177" s="146" t="s">
        <v>277</v>
      </c>
      <c r="L1177" s="137" t="s">
        <v>277</v>
      </c>
      <c r="M1177" s="146" t="s">
        <v>277</v>
      </c>
      <c r="N1177" s="137" t="s">
        <v>277</v>
      </c>
      <c r="O1177" s="138" t="s">
        <v>277</v>
      </c>
      <c r="P1177" s="137">
        <v>1</v>
      </c>
      <c r="Q1177" s="138">
        <v>1</v>
      </c>
    </row>
    <row r="1178" spans="1:17" ht="20.149999999999999" customHeight="1" x14ac:dyDescent="0.35">
      <c r="A1178" s="148"/>
      <c r="C1178" s="136" t="s">
        <v>1438</v>
      </c>
      <c r="D1178" s="143" t="s">
        <v>277</v>
      </c>
      <c r="E1178" s="146" t="s">
        <v>277</v>
      </c>
      <c r="F1178" s="137" t="s">
        <v>277</v>
      </c>
      <c r="G1178" s="138" t="s">
        <v>277</v>
      </c>
      <c r="H1178" s="143" t="s">
        <v>277</v>
      </c>
      <c r="I1178" s="146" t="s">
        <v>277</v>
      </c>
      <c r="J1178" s="137" t="s">
        <v>277</v>
      </c>
      <c r="K1178" s="146" t="s">
        <v>277</v>
      </c>
      <c r="L1178" s="137" t="s">
        <v>277</v>
      </c>
      <c r="M1178" s="146" t="s">
        <v>277</v>
      </c>
      <c r="N1178" s="137" t="s">
        <v>277</v>
      </c>
      <c r="O1178" s="138">
        <v>0.5</v>
      </c>
      <c r="P1178" s="137">
        <v>0.93456486042916664</v>
      </c>
      <c r="Q1178" s="138">
        <v>0.91086729362909091</v>
      </c>
    </row>
    <row r="1179" spans="1:17" ht="20.149999999999999" customHeight="1" x14ac:dyDescent="0.35">
      <c r="A1179" s="148"/>
      <c r="C1179" s="136" t="s">
        <v>1439</v>
      </c>
      <c r="D1179" s="143" t="s">
        <v>277</v>
      </c>
      <c r="E1179" s="146" t="s">
        <v>277</v>
      </c>
      <c r="F1179" s="137" t="s">
        <v>277</v>
      </c>
      <c r="G1179" s="138" t="s">
        <v>277</v>
      </c>
      <c r="H1179" s="143" t="s">
        <v>277</v>
      </c>
      <c r="I1179" s="146" t="s">
        <v>277</v>
      </c>
      <c r="J1179" s="137" t="s">
        <v>277</v>
      </c>
      <c r="K1179" s="146" t="s">
        <v>277</v>
      </c>
      <c r="L1179" s="137" t="s">
        <v>277</v>
      </c>
      <c r="M1179" s="146" t="s">
        <v>277</v>
      </c>
      <c r="N1179" s="137" t="s">
        <v>277</v>
      </c>
      <c r="O1179" s="138" t="s">
        <v>277</v>
      </c>
      <c r="P1179" s="137">
        <v>0.99404761904833339</v>
      </c>
      <c r="Q1179" s="138">
        <v>0.98214285714416671</v>
      </c>
    </row>
    <row r="1180" spans="1:17" ht="20.149999999999999" customHeight="1" x14ac:dyDescent="0.35">
      <c r="A1180" s="148"/>
      <c r="C1180" s="136" t="s">
        <v>1440</v>
      </c>
      <c r="D1180" s="143" t="s">
        <v>277</v>
      </c>
      <c r="E1180" s="146" t="s">
        <v>277</v>
      </c>
      <c r="F1180" s="137" t="s">
        <v>277</v>
      </c>
      <c r="G1180" s="138" t="s">
        <v>277</v>
      </c>
      <c r="H1180" s="143" t="s">
        <v>277</v>
      </c>
      <c r="I1180" s="146" t="s">
        <v>277</v>
      </c>
      <c r="J1180" s="137" t="s">
        <v>277</v>
      </c>
      <c r="K1180" s="146" t="s">
        <v>277</v>
      </c>
      <c r="L1180" s="137" t="s">
        <v>277</v>
      </c>
      <c r="M1180" s="146" t="s">
        <v>277</v>
      </c>
      <c r="N1180" s="137" t="s">
        <v>277</v>
      </c>
      <c r="O1180" s="138" t="s">
        <v>277</v>
      </c>
      <c r="P1180" s="137">
        <v>0.84292046222249994</v>
      </c>
      <c r="Q1180" s="138">
        <v>0.90024346204111116</v>
      </c>
    </row>
    <row r="1181" spans="1:17" ht="20.149999999999999" customHeight="1" x14ac:dyDescent="0.35">
      <c r="A1181" s="148"/>
      <c r="C1181" s="136" t="s">
        <v>1441</v>
      </c>
      <c r="D1181" s="143" t="s">
        <v>277</v>
      </c>
      <c r="E1181" s="146" t="s">
        <v>277</v>
      </c>
      <c r="F1181" s="137" t="s">
        <v>277</v>
      </c>
      <c r="G1181" s="138" t="s">
        <v>277</v>
      </c>
      <c r="H1181" s="143" t="s">
        <v>277</v>
      </c>
      <c r="I1181" s="146" t="s">
        <v>277</v>
      </c>
      <c r="J1181" s="137" t="s">
        <v>277</v>
      </c>
      <c r="K1181" s="146" t="s">
        <v>277</v>
      </c>
      <c r="L1181" s="137" t="s">
        <v>277</v>
      </c>
      <c r="M1181" s="146" t="s">
        <v>277</v>
      </c>
      <c r="N1181" s="137" t="s">
        <v>277</v>
      </c>
      <c r="O1181" s="138" t="s">
        <v>277</v>
      </c>
      <c r="P1181" s="137" t="s">
        <v>277</v>
      </c>
      <c r="Q1181" s="138">
        <v>0.83333333334000004</v>
      </c>
    </row>
    <row r="1182" spans="1:17" ht="20.149999999999999" customHeight="1" x14ac:dyDescent="0.35">
      <c r="A1182" s="148"/>
      <c r="C1182" s="136" t="s">
        <v>1442</v>
      </c>
      <c r="D1182" s="143" t="s">
        <v>277</v>
      </c>
      <c r="E1182" s="146" t="s">
        <v>277</v>
      </c>
      <c r="F1182" s="137" t="s">
        <v>277</v>
      </c>
      <c r="G1182" s="138" t="s">
        <v>277</v>
      </c>
      <c r="H1182" s="143" t="s">
        <v>277</v>
      </c>
      <c r="I1182" s="146" t="s">
        <v>277</v>
      </c>
      <c r="J1182" s="137" t="s">
        <v>277</v>
      </c>
      <c r="K1182" s="146" t="s">
        <v>277</v>
      </c>
      <c r="L1182" s="137" t="s">
        <v>277</v>
      </c>
      <c r="M1182" s="146" t="s">
        <v>277</v>
      </c>
      <c r="N1182" s="137" t="s">
        <v>277</v>
      </c>
      <c r="O1182" s="138">
        <v>1</v>
      </c>
      <c r="P1182" s="137" t="s">
        <v>277</v>
      </c>
      <c r="Q1182" s="138" t="s">
        <v>277</v>
      </c>
    </row>
    <row r="1183" spans="1:17" ht="20.149999999999999" customHeight="1" x14ac:dyDescent="0.35">
      <c r="A1183" s="148"/>
      <c r="C1183" s="136" t="s">
        <v>1443</v>
      </c>
      <c r="D1183" s="143" t="s">
        <v>277</v>
      </c>
      <c r="E1183" s="146" t="s">
        <v>277</v>
      </c>
      <c r="F1183" s="137">
        <v>0.9788</v>
      </c>
      <c r="G1183" s="138">
        <v>1</v>
      </c>
      <c r="H1183" s="143" t="s">
        <v>277</v>
      </c>
      <c r="I1183" s="146" t="s">
        <v>277</v>
      </c>
      <c r="J1183" s="137" t="s">
        <v>277</v>
      </c>
      <c r="K1183" s="146" t="s">
        <v>277</v>
      </c>
      <c r="L1183" s="137" t="s">
        <v>277</v>
      </c>
      <c r="M1183" s="146" t="s">
        <v>277</v>
      </c>
      <c r="N1183" s="137">
        <v>0.92</v>
      </c>
      <c r="O1183" s="138">
        <v>0.96875</v>
      </c>
      <c r="P1183" s="137" t="s">
        <v>277</v>
      </c>
      <c r="Q1183" s="138" t="s">
        <v>277</v>
      </c>
    </row>
    <row r="1184" spans="1:17" ht="20.149999999999999" customHeight="1" x14ac:dyDescent="0.35">
      <c r="A1184" s="148"/>
      <c r="C1184" s="136" t="s">
        <v>1444</v>
      </c>
      <c r="D1184" s="143" t="s">
        <v>277</v>
      </c>
      <c r="E1184" s="146" t="s">
        <v>277</v>
      </c>
      <c r="F1184" s="137">
        <v>0.99919999999999998</v>
      </c>
      <c r="G1184" s="138">
        <v>1</v>
      </c>
      <c r="H1184" s="143" t="s">
        <v>277</v>
      </c>
      <c r="I1184" s="146" t="s">
        <v>277</v>
      </c>
      <c r="J1184" s="137" t="s">
        <v>277</v>
      </c>
      <c r="K1184" s="146" t="s">
        <v>277</v>
      </c>
      <c r="L1184" s="137" t="s">
        <v>277</v>
      </c>
      <c r="M1184" s="146" t="s">
        <v>277</v>
      </c>
      <c r="N1184" s="137" t="s">
        <v>277</v>
      </c>
      <c r="O1184" s="138" t="s">
        <v>277</v>
      </c>
      <c r="P1184" s="137">
        <v>0.92137694588916663</v>
      </c>
      <c r="Q1184" s="138">
        <v>0.87048627307749993</v>
      </c>
    </row>
    <row r="1185" spans="1:17" ht="20.149999999999999" customHeight="1" x14ac:dyDescent="0.35">
      <c r="A1185" s="148"/>
      <c r="C1185" s="136" t="s">
        <v>1445</v>
      </c>
      <c r="D1185" s="143" t="s">
        <v>277</v>
      </c>
      <c r="E1185" s="146" t="s">
        <v>277</v>
      </c>
      <c r="F1185" s="137" t="s">
        <v>277</v>
      </c>
      <c r="G1185" s="138" t="s">
        <v>277</v>
      </c>
      <c r="H1185" s="143" t="s">
        <v>277</v>
      </c>
      <c r="I1185" s="146" t="s">
        <v>277</v>
      </c>
      <c r="J1185" s="137" t="s">
        <v>277</v>
      </c>
      <c r="K1185" s="146" t="s">
        <v>277</v>
      </c>
      <c r="L1185" s="137" t="s">
        <v>277</v>
      </c>
      <c r="M1185" s="146" t="s">
        <v>277</v>
      </c>
      <c r="N1185" s="137" t="s">
        <v>277</v>
      </c>
      <c r="O1185" s="138" t="s">
        <v>277</v>
      </c>
      <c r="P1185" s="137">
        <v>0.96266700780909087</v>
      </c>
      <c r="Q1185" s="138">
        <v>0.95833333333499993</v>
      </c>
    </row>
    <row r="1186" spans="1:17" ht="20.149999999999999" customHeight="1" x14ac:dyDescent="0.35">
      <c r="A1186" s="148"/>
      <c r="C1186" s="136" t="s">
        <v>1446</v>
      </c>
      <c r="D1186" s="143" t="s">
        <v>277</v>
      </c>
      <c r="E1186" s="146" t="s">
        <v>277</v>
      </c>
      <c r="F1186" s="137">
        <v>0</v>
      </c>
      <c r="G1186" s="138">
        <v>1</v>
      </c>
      <c r="H1186" s="143" t="s">
        <v>277</v>
      </c>
      <c r="I1186" s="146" t="s">
        <v>277</v>
      </c>
      <c r="J1186" s="137" t="s">
        <v>277</v>
      </c>
      <c r="K1186" s="146" t="s">
        <v>277</v>
      </c>
      <c r="L1186" s="137" t="s">
        <v>277</v>
      </c>
      <c r="M1186" s="146" t="s">
        <v>277</v>
      </c>
      <c r="N1186" s="137" t="s">
        <v>277</v>
      </c>
      <c r="O1186" s="138" t="s">
        <v>277</v>
      </c>
      <c r="P1186" s="137" t="s">
        <v>277</v>
      </c>
      <c r="Q1186" s="138" t="s">
        <v>277</v>
      </c>
    </row>
    <row r="1187" spans="1:17" ht="20.149999999999999" customHeight="1" x14ac:dyDescent="0.35">
      <c r="A1187" s="148"/>
      <c r="C1187" s="136" t="s">
        <v>1447</v>
      </c>
      <c r="D1187" s="143" t="s">
        <v>277</v>
      </c>
      <c r="E1187" s="146" t="s">
        <v>277</v>
      </c>
      <c r="F1187" s="137" t="s">
        <v>277</v>
      </c>
      <c r="G1187" s="138" t="s">
        <v>277</v>
      </c>
      <c r="H1187" s="143" t="s">
        <v>277</v>
      </c>
      <c r="I1187" s="146" t="s">
        <v>277</v>
      </c>
      <c r="J1187" s="137" t="s">
        <v>277</v>
      </c>
      <c r="K1187" s="146" t="s">
        <v>277</v>
      </c>
      <c r="L1187" s="137" t="s">
        <v>277</v>
      </c>
      <c r="M1187" s="146" t="s">
        <v>277</v>
      </c>
      <c r="N1187" s="137" t="s">
        <v>277</v>
      </c>
      <c r="O1187" s="138" t="s">
        <v>277</v>
      </c>
      <c r="P1187" s="137">
        <v>0.93877551021000005</v>
      </c>
      <c r="Q1187" s="138" t="s">
        <v>277</v>
      </c>
    </row>
    <row r="1188" spans="1:17" ht="20.149999999999999" customHeight="1" x14ac:dyDescent="0.35">
      <c r="A1188" s="148"/>
      <c r="C1188" s="136" t="s">
        <v>1448</v>
      </c>
      <c r="D1188" s="143" t="s">
        <v>277</v>
      </c>
      <c r="E1188" s="146" t="s">
        <v>277</v>
      </c>
      <c r="F1188" s="137" t="s">
        <v>277</v>
      </c>
      <c r="G1188" s="138" t="s">
        <v>277</v>
      </c>
      <c r="H1188" s="143" t="s">
        <v>277</v>
      </c>
      <c r="I1188" s="146" t="s">
        <v>277</v>
      </c>
      <c r="J1188" s="137" t="s">
        <v>277</v>
      </c>
      <c r="K1188" s="146" t="s">
        <v>277</v>
      </c>
      <c r="L1188" s="137" t="s">
        <v>277</v>
      </c>
      <c r="M1188" s="146" t="s">
        <v>277</v>
      </c>
      <c r="N1188" s="137" t="s">
        <v>277</v>
      </c>
      <c r="O1188" s="138" t="s">
        <v>277</v>
      </c>
      <c r="P1188" s="137">
        <v>0.96527777778000012</v>
      </c>
      <c r="Q1188" s="138">
        <v>0.93100649351100007</v>
      </c>
    </row>
    <row r="1189" spans="1:17" ht="20.149999999999999" customHeight="1" x14ac:dyDescent="0.35">
      <c r="A1189" s="148"/>
      <c r="C1189" s="136" t="s">
        <v>1449</v>
      </c>
      <c r="D1189" s="143" t="s">
        <v>277</v>
      </c>
      <c r="E1189" s="146" t="s">
        <v>277</v>
      </c>
      <c r="F1189" s="137" t="s">
        <v>277</v>
      </c>
      <c r="G1189" s="138" t="s">
        <v>277</v>
      </c>
      <c r="H1189" s="143" t="s">
        <v>277</v>
      </c>
      <c r="I1189" s="146" t="s">
        <v>277</v>
      </c>
      <c r="J1189" s="137" t="s">
        <v>277</v>
      </c>
      <c r="K1189" s="146" t="s">
        <v>277</v>
      </c>
      <c r="L1189" s="137" t="s">
        <v>277</v>
      </c>
      <c r="M1189" s="146" t="s">
        <v>277</v>
      </c>
      <c r="N1189" s="137" t="s">
        <v>277</v>
      </c>
      <c r="O1189" s="138">
        <v>0.25</v>
      </c>
      <c r="P1189" s="137">
        <v>0.96408279220818172</v>
      </c>
      <c r="Q1189" s="138">
        <v>0.97135416666666674</v>
      </c>
    </row>
    <row r="1190" spans="1:17" ht="20.149999999999999" customHeight="1" x14ac:dyDescent="0.35">
      <c r="A1190" s="148"/>
      <c r="C1190" s="136" t="s">
        <v>1450</v>
      </c>
      <c r="D1190" s="143" t="s">
        <v>277</v>
      </c>
      <c r="E1190" s="146" t="s">
        <v>277</v>
      </c>
      <c r="F1190" s="137" t="s">
        <v>277</v>
      </c>
      <c r="G1190" s="138" t="s">
        <v>277</v>
      </c>
      <c r="H1190" s="143" t="s">
        <v>277</v>
      </c>
      <c r="I1190" s="146" t="s">
        <v>277</v>
      </c>
      <c r="J1190" s="137" t="s">
        <v>277</v>
      </c>
      <c r="K1190" s="146" t="s">
        <v>277</v>
      </c>
      <c r="L1190" s="137" t="s">
        <v>277</v>
      </c>
      <c r="M1190" s="146" t="s">
        <v>277</v>
      </c>
      <c r="N1190" s="137" t="s">
        <v>277</v>
      </c>
      <c r="O1190" s="138" t="s">
        <v>277</v>
      </c>
      <c r="P1190" s="137">
        <v>0.98423423423583345</v>
      </c>
      <c r="Q1190" s="138">
        <v>0.93783783784099994</v>
      </c>
    </row>
    <row r="1191" spans="1:17" ht="20.149999999999999" customHeight="1" x14ac:dyDescent="0.35">
      <c r="A1191" s="148"/>
      <c r="C1191" s="136" t="s">
        <v>1451</v>
      </c>
      <c r="D1191" s="143" t="s">
        <v>277</v>
      </c>
      <c r="E1191" s="146" t="s">
        <v>277</v>
      </c>
      <c r="F1191" s="137" t="s">
        <v>277</v>
      </c>
      <c r="G1191" s="138" t="s">
        <v>277</v>
      </c>
      <c r="H1191" s="143" t="s">
        <v>277</v>
      </c>
      <c r="I1191" s="146" t="s">
        <v>277</v>
      </c>
      <c r="J1191" s="137" t="s">
        <v>277</v>
      </c>
      <c r="K1191" s="146" t="s">
        <v>277</v>
      </c>
      <c r="L1191" s="137" t="s">
        <v>277</v>
      </c>
      <c r="M1191" s="146" t="s">
        <v>277</v>
      </c>
      <c r="N1191" s="137" t="s">
        <v>277</v>
      </c>
      <c r="O1191" s="138" t="s">
        <v>277</v>
      </c>
      <c r="P1191" s="137">
        <v>0.75396825397333334</v>
      </c>
      <c r="Q1191" s="138">
        <v>0.71428571428999998</v>
      </c>
    </row>
    <row r="1192" spans="1:17" ht="20.149999999999999" customHeight="1" x14ac:dyDescent="0.35">
      <c r="A1192" s="148"/>
      <c r="C1192" s="136" t="s">
        <v>1452</v>
      </c>
      <c r="D1192" s="143" t="s">
        <v>277</v>
      </c>
      <c r="E1192" s="146" t="s">
        <v>277</v>
      </c>
      <c r="F1192" s="137" t="s">
        <v>277</v>
      </c>
      <c r="G1192" s="138" t="s">
        <v>277</v>
      </c>
      <c r="H1192" s="143" t="s">
        <v>277</v>
      </c>
      <c r="I1192" s="146" t="s">
        <v>277</v>
      </c>
      <c r="J1192" s="137" t="s">
        <v>277</v>
      </c>
      <c r="K1192" s="146" t="s">
        <v>277</v>
      </c>
      <c r="L1192" s="137" t="s">
        <v>277</v>
      </c>
      <c r="M1192" s="146" t="s">
        <v>277</v>
      </c>
      <c r="N1192" s="137" t="s">
        <v>277</v>
      </c>
      <c r="O1192" s="138">
        <v>0.5</v>
      </c>
      <c r="P1192" s="137" t="s">
        <v>277</v>
      </c>
      <c r="Q1192" s="138" t="s">
        <v>277</v>
      </c>
    </row>
    <row r="1193" spans="1:17" ht="20.149999999999999" customHeight="1" x14ac:dyDescent="0.35">
      <c r="A1193" s="148"/>
      <c r="C1193" s="136" t="s">
        <v>1453</v>
      </c>
      <c r="D1193" s="143" t="s">
        <v>277</v>
      </c>
      <c r="E1193" s="146" t="s">
        <v>277</v>
      </c>
      <c r="F1193" s="137" t="s">
        <v>277</v>
      </c>
      <c r="G1193" s="138" t="s">
        <v>277</v>
      </c>
      <c r="H1193" s="143" t="s">
        <v>277</v>
      </c>
      <c r="I1193" s="146" t="s">
        <v>277</v>
      </c>
      <c r="J1193" s="137" t="s">
        <v>277</v>
      </c>
      <c r="K1193" s="146" t="s">
        <v>277</v>
      </c>
      <c r="L1193" s="137" t="s">
        <v>277</v>
      </c>
      <c r="M1193" s="146" t="s">
        <v>277</v>
      </c>
      <c r="N1193" s="137" t="s">
        <v>277</v>
      </c>
      <c r="O1193" s="138" t="s">
        <v>277</v>
      </c>
      <c r="P1193" s="137">
        <v>0.71428571428999998</v>
      </c>
      <c r="Q1193" s="138">
        <v>0.8506493506545455</v>
      </c>
    </row>
    <row r="1194" spans="1:17" ht="20.149999999999999" customHeight="1" x14ac:dyDescent="0.35">
      <c r="A1194" s="148"/>
      <c r="C1194" s="136" t="s">
        <v>1454</v>
      </c>
      <c r="D1194" s="143" t="s">
        <v>277</v>
      </c>
      <c r="E1194" s="146" t="s">
        <v>277</v>
      </c>
      <c r="F1194" s="137" t="s">
        <v>277</v>
      </c>
      <c r="G1194" s="138" t="s">
        <v>277</v>
      </c>
      <c r="H1194" s="143" t="s">
        <v>277</v>
      </c>
      <c r="I1194" s="146" t="s">
        <v>277</v>
      </c>
      <c r="J1194" s="137" t="s">
        <v>277</v>
      </c>
      <c r="K1194" s="146" t="s">
        <v>277</v>
      </c>
      <c r="L1194" s="137" t="s">
        <v>277</v>
      </c>
      <c r="M1194" s="146" t="s">
        <v>277</v>
      </c>
      <c r="N1194" s="137" t="s">
        <v>277</v>
      </c>
      <c r="O1194" s="138" t="s">
        <v>277</v>
      </c>
      <c r="P1194" s="137">
        <v>0.99465240641727259</v>
      </c>
      <c r="Q1194" s="138">
        <v>0.98093681917333342</v>
      </c>
    </row>
    <row r="1195" spans="1:17" ht="20.149999999999999" customHeight="1" x14ac:dyDescent="0.35">
      <c r="A1195" s="148"/>
      <c r="C1195" s="136" t="s">
        <v>1455</v>
      </c>
      <c r="D1195" s="143">
        <v>0.98208449340273596</v>
      </c>
      <c r="E1195" s="146">
        <v>0.975803252677509</v>
      </c>
      <c r="F1195" s="137">
        <v>0.997</v>
      </c>
      <c r="G1195" s="138">
        <v>0.99997927272727272</v>
      </c>
      <c r="H1195" s="143" t="s">
        <v>277</v>
      </c>
      <c r="I1195" s="146" t="s">
        <v>277</v>
      </c>
      <c r="J1195" s="137" t="s">
        <v>277</v>
      </c>
      <c r="K1195" s="146" t="s">
        <v>277</v>
      </c>
      <c r="L1195" s="137" t="s">
        <v>277</v>
      </c>
      <c r="M1195" s="146" t="s">
        <v>277</v>
      </c>
      <c r="N1195" s="137">
        <v>0.84615384615384615</v>
      </c>
      <c r="O1195" s="138">
        <v>0.84210526315789469</v>
      </c>
      <c r="P1195" s="137">
        <v>0.94635279485333346</v>
      </c>
      <c r="Q1195" s="138">
        <v>0.97058823529818194</v>
      </c>
    </row>
    <row r="1196" spans="1:17" ht="20.149999999999999" customHeight="1" x14ac:dyDescent="0.35">
      <c r="A1196" s="148"/>
      <c r="C1196" s="136" t="s">
        <v>1456</v>
      </c>
      <c r="D1196" s="143" t="s">
        <v>277</v>
      </c>
      <c r="E1196" s="146" t="s">
        <v>277</v>
      </c>
      <c r="F1196" s="137" t="s">
        <v>277</v>
      </c>
      <c r="G1196" s="138" t="s">
        <v>277</v>
      </c>
      <c r="H1196" s="143" t="s">
        <v>277</v>
      </c>
      <c r="I1196" s="146" t="s">
        <v>277</v>
      </c>
      <c r="J1196" s="137" t="s">
        <v>277</v>
      </c>
      <c r="K1196" s="146" t="s">
        <v>277</v>
      </c>
      <c r="L1196" s="137" t="s">
        <v>277</v>
      </c>
      <c r="M1196" s="146" t="s">
        <v>277</v>
      </c>
      <c r="N1196" s="137">
        <v>0.77777777777777779</v>
      </c>
      <c r="O1196" s="138">
        <v>0.88571428571428568</v>
      </c>
      <c r="P1196" s="137">
        <v>0.97272727272727266</v>
      </c>
      <c r="Q1196" s="138">
        <v>0.9617755156040001</v>
      </c>
    </row>
    <row r="1197" spans="1:17" ht="20.149999999999999" customHeight="1" x14ac:dyDescent="0.35">
      <c r="A1197" s="148"/>
      <c r="C1197" s="136" t="s">
        <v>1457</v>
      </c>
      <c r="D1197" s="143" t="s">
        <v>277</v>
      </c>
      <c r="E1197" s="146" t="s">
        <v>277</v>
      </c>
      <c r="F1197" s="137" t="s">
        <v>277</v>
      </c>
      <c r="G1197" s="138" t="s">
        <v>277</v>
      </c>
      <c r="H1197" s="143" t="s">
        <v>277</v>
      </c>
      <c r="I1197" s="146" t="s">
        <v>277</v>
      </c>
      <c r="J1197" s="137" t="s">
        <v>277</v>
      </c>
      <c r="K1197" s="146" t="s">
        <v>277</v>
      </c>
      <c r="L1197" s="137" t="s">
        <v>277</v>
      </c>
      <c r="M1197" s="146" t="s">
        <v>277</v>
      </c>
      <c r="N1197" s="137" t="s">
        <v>277</v>
      </c>
      <c r="O1197" s="138" t="s">
        <v>277</v>
      </c>
      <c r="P1197" s="137">
        <v>0.63636363636727278</v>
      </c>
      <c r="Q1197" s="138">
        <v>0.7172619047633334</v>
      </c>
    </row>
    <row r="1198" spans="1:17" ht="20.149999999999999" customHeight="1" x14ac:dyDescent="0.35">
      <c r="A1198" s="148"/>
      <c r="C1198" s="136" t="s">
        <v>1458</v>
      </c>
      <c r="D1198" s="143" t="s">
        <v>277</v>
      </c>
      <c r="E1198" s="146" t="s">
        <v>277</v>
      </c>
      <c r="F1198" s="137">
        <v>0</v>
      </c>
      <c r="G1198" s="138">
        <v>0.98592681818181827</v>
      </c>
      <c r="H1198" s="143" t="s">
        <v>277</v>
      </c>
      <c r="I1198" s="146" t="s">
        <v>277</v>
      </c>
      <c r="J1198" s="137" t="s">
        <v>277</v>
      </c>
      <c r="K1198" s="146" t="s">
        <v>277</v>
      </c>
      <c r="L1198" s="137" t="s">
        <v>277</v>
      </c>
      <c r="M1198" s="146" t="s">
        <v>277</v>
      </c>
      <c r="N1198" s="137" t="s">
        <v>277</v>
      </c>
      <c r="O1198" s="138" t="s">
        <v>277</v>
      </c>
      <c r="P1198" s="137" t="s">
        <v>277</v>
      </c>
      <c r="Q1198" s="138" t="s">
        <v>277</v>
      </c>
    </row>
    <row r="1199" spans="1:17" ht="20.149999999999999" customHeight="1" x14ac:dyDescent="0.35">
      <c r="A1199" s="148"/>
      <c r="C1199" s="136" t="s">
        <v>1459</v>
      </c>
      <c r="D1199" s="143" t="s">
        <v>277</v>
      </c>
      <c r="E1199" s="146" t="s">
        <v>277</v>
      </c>
      <c r="F1199" s="137">
        <v>0</v>
      </c>
      <c r="G1199" s="138">
        <v>1</v>
      </c>
      <c r="H1199" s="143" t="s">
        <v>277</v>
      </c>
      <c r="I1199" s="146" t="s">
        <v>277</v>
      </c>
      <c r="J1199" s="137" t="s">
        <v>277</v>
      </c>
      <c r="K1199" s="146" t="s">
        <v>277</v>
      </c>
      <c r="L1199" s="137" t="s">
        <v>277</v>
      </c>
      <c r="M1199" s="146" t="s">
        <v>277</v>
      </c>
      <c r="N1199" s="137" t="s">
        <v>277</v>
      </c>
      <c r="O1199" s="138" t="s">
        <v>277</v>
      </c>
      <c r="P1199" s="137" t="s">
        <v>277</v>
      </c>
      <c r="Q1199" s="138" t="s">
        <v>277</v>
      </c>
    </row>
    <row r="1200" spans="1:17" ht="20.149999999999999" customHeight="1" x14ac:dyDescent="0.35">
      <c r="A1200" s="148"/>
      <c r="C1200" s="136" t="s">
        <v>1460</v>
      </c>
      <c r="D1200" s="143" t="s">
        <v>277</v>
      </c>
      <c r="E1200" s="146" t="s">
        <v>277</v>
      </c>
      <c r="F1200" s="137" t="s">
        <v>277</v>
      </c>
      <c r="G1200" s="138" t="s">
        <v>277</v>
      </c>
      <c r="H1200" s="143" t="s">
        <v>277</v>
      </c>
      <c r="I1200" s="146" t="s">
        <v>277</v>
      </c>
      <c r="J1200" s="137" t="s">
        <v>277</v>
      </c>
      <c r="K1200" s="146" t="s">
        <v>277</v>
      </c>
      <c r="L1200" s="137" t="s">
        <v>277</v>
      </c>
      <c r="M1200" s="146" t="s">
        <v>277</v>
      </c>
      <c r="N1200" s="137" t="s">
        <v>277</v>
      </c>
      <c r="O1200" s="138" t="s">
        <v>277</v>
      </c>
      <c r="P1200" s="137">
        <v>0.78225806452166669</v>
      </c>
      <c r="Q1200" s="138">
        <v>0.81156819568833338</v>
      </c>
    </row>
    <row r="1201" spans="1:17" ht="20.149999999999999" customHeight="1" x14ac:dyDescent="0.35">
      <c r="A1201" s="148"/>
      <c r="C1201" s="136" t="s">
        <v>1461</v>
      </c>
      <c r="D1201" s="143" t="s">
        <v>277</v>
      </c>
      <c r="E1201" s="146" t="s">
        <v>277</v>
      </c>
      <c r="F1201" s="137" t="s">
        <v>277</v>
      </c>
      <c r="G1201" s="138" t="s">
        <v>277</v>
      </c>
      <c r="H1201" s="143" t="s">
        <v>277</v>
      </c>
      <c r="I1201" s="146" t="s">
        <v>277</v>
      </c>
      <c r="J1201" s="137" t="s">
        <v>277</v>
      </c>
      <c r="K1201" s="146" t="s">
        <v>277</v>
      </c>
      <c r="L1201" s="137" t="s">
        <v>277</v>
      </c>
      <c r="M1201" s="146" t="s">
        <v>277</v>
      </c>
      <c r="N1201" s="137" t="s">
        <v>277</v>
      </c>
      <c r="O1201" s="138" t="s">
        <v>277</v>
      </c>
      <c r="P1201" s="137">
        <v>0.96052631579416681</v>
      </c>
      <c r="Q1201" s="138">
        <v>0.97368421052833343</v>
      </c>
    </row>
    <row r="1202" spans="1:17" ht="20.149999999999999" customHeight="1" x14ac:dyDescent="0.35">
      <c r="A1202" s="148"/>
      <c r="C1202" s="136" t="s">
        <v>1462</v>
      </c>
      <c r="D1202" s="143" t="s">
        <v>277</v>
      </c>
      <c r="E1202" s="146" t="s">
        <v>277</v>
      </c>
      <c r="F1202" s="137">
        <v>0.99879999999999991</v>
      </c>
      <c r="G1202" s="138">
        <v>1</v>
      </c>
      <c r="H1202" s="143" t="s">
        <v>277</v>
      </c>
      <c r="I1202" s="146" t="s">
        <v>277</v>
      </c>
      <c r="J1202" s="137" t="s">
        <v>277</v>
      </c>
      <c r="K1202" s="146" t="s">
        <v>277</v>
      </c>
      <c r="L1202" s="137" t="s">
        <v>277</v>
      </c>
      <c r="M1202" s="146" t="s">
        <v>277</v>
      </c>
      <c r="N1202" s="137" t="s">
        <v>277</v>
      </c>
      <c r="O1202" s="138" t="s">
        <v>277</v>
      </c>
      <c r="P1202" s="137" t="s">
        <v>277</v>
      </c>
      <c r="Q1202" s="138" t="s">
        <v>277</v>
      </c>
    </row>
    <row r="1203" spans="1:17" ht="20.149999999999999" customHeight="1" x14ac:dyDescent="0.35">
      <c r="A1203" s="148"/>
      <c r="C1203" s="136" t="s">
        <v>1463</v>
      </c>
      <c r="D1203" s="143" t="s">
        <v>277</v>
      </c>
      <c r="E1203" s="146" t="s">
        <v>277</v>
      </c>
      <c r="F1203" s="137">
        <v>0.99690000000000001</v>
      </c>
      <c r="G1203" s="138">
        <v>0.97850181818181814</v>
      </c>
      <c r="H1203" s="143" t="s">
        <v>277</v>
      </c>
      <c r="I1203" s="146" t="s">
        <v>277</v>
      </c>
      <c r="J1203" s="137" t="s">
        <v>277</v>
      </c>
      <c r="K1203" s="146" t="s">
        <v>277</v>
      </c>
      <c r="L1203" s="137" t="s">
        <v>277</v>
      </c>
      <c r="M1203" s="146" t="s">
        <v>277</v>
      </c>
      <c r="N1203" s="137" t="s">
        <v>277</v>
      </c>
      <c r="O1203" s="138" t="s">
        <v>277</v>
      </c>
      <c r="P1203" s="137" t="s">
        <v>277</v>
      </c>
      <c r="Q1203" s="138" t="s">
        <v>277</v>
      </c>
    </row>
    <row r="1204" spans="1:17" ht="20.149999999999999" customHeight="1" x14ac:dyDescent="0.35">
      <c r="A1204" s="148"/>
      <c r="C1204" s="136" t="s">
        <v>1464</v>
      </c>
      <c r="D1204" s="143" t="s">
        <v>277</v>
      </c>
      <c r="E1204" s="146" t="s">
        <v>277</v>
      </c>
      <c r="F1204" s="137" t="s">
        <v>277</v>
      </c>
      <c r="G1204" s="138" t="s">
        <v>277</v>
      </c>
      <c r="H1204" s="143" t="s">
        <v>277</v>
      </c>
      <c r="I1204" s="146" t="s">
        <v>277</v>
      </c>
      <c r="J1204" s="137" t="s">
        <v>277</v>
      </c>
      <c r="K1204" s="146" t="s">
        <v>277</v>
      </c>
      <c r="L1204" s="137" t="s">
        <v>277</v>
      </c>
      <c r="M1204" s="146" t="s">
        <v>277</v>
      </c>
      <c r="N1204" s="137">
        <v>0.5</v>
      </c>
      <c r="O1204" s="138">
        <v>0.88235294117647056</v>
      </c>
      <c r="P1204" s="137">
        <v>0.96666666666666667</v>
      </c>
      <c r="Q1204" s="138">
        <v>0.94166666666666676</v>
      </c>
    </row>
    <row r="1205" spans="1:17" ht="20.149999999999999" customHeight="1" x14ac:dyDescent="0.35">
      <c r="A1205" s="148"/>
      <c r="C1205" s="136" t="s">
        <v>1465</v>
      </c>
      <c r="D1205" s="143" t="s">
        <v>277</v>
      </c>
      <c r="E1205" s="146" t="s">
        <v>277</v>
      </c>
      <c r="F1205" s="137" t="s">
        <v>277</v>
      </c>
      <c r="G1205" s="138" t="s">
        <v>277</v>
      </c>
      <c r="H1205" s="143" t="s">
        <v>277</v>
      </c>
      <c r="I1205" s="146" t="s">
        <v>277</v>
      </c>
      <c r="J1205" s="137" t="s">
        <v>277</v>
      </c>
      <c r="K1205" s="146" t="s">
        <v>277</v>
      </c>
      <c r="L1205" s="137" t="s">
        <v>277</v>
      </c>
      <c r="M1205" s="146" t="s">
        <v>277</v>
      </c>
      <c r="N1205" s="137" t="s">
        <v>277</v>
      </c>
      <c r="O1205" s="138" t="s">
        <v>277</v>
      </c>
      <c r="P1205" s="137">
        <v>0.98333333333500006</v>
      </c>
      <c r="Q1205" s="138">
        <v>0.96518883415750001</v>
      </c>
    </row>
    <row r="1206" spans="1:17" ht="20.149999999999999" customHeight="1" x14ac:dyDescent="0.35">
      <c r="A1206" s="148"/>
      <c r="C1206" s="136" t="s">
        <v>1466</v>
      </c>
      <c r="D1206" s="143" t="s">
        <v>277</v>
      </c>
      <c r="E1206" s="146" t="s">
        <v>277</v>
      </c>
      <c r="F1206" s="137" t="s">
        <v>277</v>
      </c>
      <c r="G1206" s="138" t="s">
        <v>277</v>
      </c>
      <c r="H1206" s="143" t="s">
        <v>277</v>
      </c>
      <c r="I1206" s="146" t="s">
        <v>277</v>
      </c>
      <c r="J1206" s="137" t="s">
        <v>277</v>
      </c>
      <c r="K1206" s="146" t="s">
        <v>277</v>
      </c>
      <c r="L1206" s="137" t="s">
        <v>277</v>
      </c>
      <c r="M1206" s="146" t="s">
        <v>277</v>
      </c>
      <c r="N1206" s="137" t="s">
        <v>277</v>
      </c>
      <c r="O1206" s="138" t="s">
        <v>277</v>
      </c>
      <c r="P1206" s="137">
        <v>0.94112318841199993</v>
      </c>
      <c r="Q1206" s="138">
        <v>0.93611111111500012</v>
      </c>
    </row>
    <row r="1207" spans="1:17" ht="20.149999999999999" customHeight="1" x14ac:dyDescent="0.35">
      <c r="A1207" s="148"/>
      <c r="C1207" s="136" t="s">
        <v>1467</v>
      </c>
      <c r="D1207" s="143" t="s">
        <v>277</v>
      </c>
      <c r="E1207" s="146" t="s">
        <v>277</v>
      </c>
      <c r="F1207" s="137" t="s">
        <v>277</v>
      </c>
      <c r="G1207" s="138" t="s">
        <v>277</v>
      </c>
      <c r="H1207" s="143" t="s">
        <v>277</v>
      </c>
      <c r="I1207" s="146" t="s">
        <v>277</v>
      </c>
      <c r="J1207" s="137" t="s">
        <v>277</v>
      </c>
      <c r="K1207" s="146" t="s">
        <v>277</v>
      </c>
      <c r="L1207" s="137" t="s">
        <v>277</v>
      </c>
      <c r="M1207" s="146" t="s">
        <v>277</v>
      </c>
      <c r="N1207" s="137" t="s">
        <v>277</v>
      </c>
      <c r="O1207" s="138" t="s">
        <v>277</v>
      </c>
      <c r="P1207" s="137">
        <v>0.95918367346999989</v>
      </c>
      <c r="Q1207" s="138">
        <v>0.921875</v>
      </c>
    </row>
    <row r="1208" spans="1:17" ht="20.149999999999999" customHeight="1" x14ac:dyDescent="0.35">
      <c r="A1208" s="148"/>
      <c r="C1208" s="136" t="s">
        <v>1468</v>
      </c>
      <c r="D1208" s="143" t="s">
        <v>277</v>
      </c>
      <c r="E1208" s="146" t="s">
        <v>277</v>
      </c>
      <c r="F1208" s="137" t="s">
        <v>277</v>
      </c>
      <c r="G1208" s="138" t="s">
        <v>277</v>
      </c>
      <c r="H1208" s="143" t="s">
        <v>277</v>
      </c>
      <c r="I1208" s="146" t="s">
        <v>277</v>
      </c>
      <c r="J1208" s="137" t="s">
        <v>277</v>
      </c>
      <c r="K1208" s="146" t="s">
        <v>277</v>
      </c>
      <c r="L1208" s="137" t="s">
        <v>277</v>
      </c>
      <c r="M1208" s="146" t="s">
        <v>277</v>
      </c>
      <c r="N1208" s="137" t="s">
        <v>277</v>
      </c>
      <c r="O1208" s="138" t="s">
        <v>277</v>
      </c>
      <c r="P1208" s="137">
        <v>0.98181818182000002</v>
      </c>
      <c r="Q1208" s="138">
        <v>0.96969696970000019</v>
      </c>
    </row>
    <row r="1209" spans="1:17" ht="20.149999999999999" customHeight="1" x14ac:dyDescent="0.35">
      <c r="A1209" s="148"/>
      <c r="C1209" s="136" t="s">
        <v>1469</v>
      </c>
      <c r="D1209" s="143" t="s">
        <v>277</v>
      </c>
      <c r="E1209" s="146" t="s">
        <v>277</v>
      </c>
      <c r="F1209" s="137" t="s">
        <v>277</v>
      </c>
      <c r="G1209" s="138" t="s">
        <v>277</v>
      </c>
      <c r="H1209" s="143" t="s">
        <v>277</v>
      </c>
      <c r="I1209" s="146" t="s">
        <v>277</v>
      </c>
      <c r="J1209" s="137" t="s">
        <v>277</v>
      </c>
      <c r="K1209" s="146" t="s">
        <v>277</v>
      </c>
      <c r="L1209" s="137" t="s">
        <v>277</v>
      </c>
      <c r="M1209" s="146" t="s">
        <v>277</v>
      </c>
      <c r="N1209" s="137" t="s">
        <v>277</v>
      </c>
      <c r="O1209" s="138" t="s">
        <v>277</v>
      </c>
      <c r="P1209" s="137">
        <v>0.92307692307999989</v>
      </c>
      <c r="Q1209" s="138">
        <v>0.971153846155</v>
      </c>
    </row>
    <row r="1210" spans="1:17" ht="20.149999999999999" customHeight="1" x14ac:dyDescent="0.35">
      <c r="A1210" s="148"/>
      <c r="C1210" s="136" t="s">
        <v>1470</v>
      </c>
      <c r="D1210" s="143" t="s">
        <v>277</v>
      </c>
      <c r="E1210" s="146" t="s">
        <v>277</v>
      </c>
      <c r="F1210" s="137" t="s">
        <v>277</v>
      </c>
      <c r="G1210" s="138" t="s">
        <v>277</v>
      </c>
      <c r="H1210" s="143" t="s">
        <v>277</v>
      </c>
      <c r="I1210" s="146" t="s">
        <v>277</v>
      </c>
      <c r="J1210" s="137" t="s">
        <v>277</v>
      </c>
      <c r="K1210" s="146" t="s">
        <v>277</v>
      </c>
      <c r="L1210" s="137" t="s">
        <v>277</v>
      </c>
      <c r="M1210" s="146" t="s">
        <v>277</v>
      </c>
      <c r="N1210" s="137" t="s">
        <v>277</v>
      </c>
      <c r="O1210" s="138" t="s">
        <v>277</v>
      </c>
      <c r="P1210" s="137">
        <v>0.98547979798083352</v>
      </c>
      <c r="Q1210" s="138">
        <v>0.95833333333416659</v>
      </c>
    </row>
    <row r="1211" spans="1:17" ht="20.149999999999999" customHeight="1" x14ac:dyDescent="0.35">
      <c r="A1211" s="148"/>
      <c r="C1211" s="136" t="s">
        <v>1471</v>
      </c>
      <c r="D1211" s="143" t="s">
        <v>277</v>
      </c>
      <c r="E1211" s="146" t="s">
        <v>277</v>
      </c>
      <c r="F1211" s="137" t="s">
        <v>277</v>
      </c>
      <c r="G1211" s="138" t="s">
        <v>277</v>
      </c>
      <c r="H1211" s="143" t="s">
        <v>277</v>
      </c>
      <c r="I1211" s="146" t="s">
        <v>277</v>
      </c>
      <c r="J1211" s="137" t="s">
        <v>277</v>
      </c>
      <c r="K1211" s="146" t="s">
        <v>277</v>
      </c>
      <c r="L1211" s="137" t="s">
        <v>277</v>
      </c>
      <c r="M1211" s="146" t="s">
        <v>277</v>
      </c>
      <c r="N1211" s="137" t="s">
        <v>277</v>
      </c>
      <c r="O1211" s="138" t="s">
        <v>277</v>
      </c>
      <c r="P1211" s="137">
        <v>0.89543269231</v>
      </c>
      <c r="Q1211" s="138">
        <v>0.97035256410499993</v>
      </c>
    </row>
    <row r="1212" spans="1:17" ht="20.149999999999999" customHeight="1" x14ac:dyDescent="0.35">
      <c r="A1212" s="148"/>
      <c r="C1212" s="136" t="s">
        <v>1472</v>
      </c>
      <c r="D1212" s="143" t="s">
        <v>277</v>
      </c>
      <c r="E1212" s="146" t="s">
        <v>277</v>
      </c>
      <c r="F1212" s="137" t="s">
        <v>277</v>
      </c>
      <c r="G1212" s="138" t="s">
        <v>277</v>
      </c>
      <c r="H1212" s="143" t="s">
        <v>277</v>
      </c>
      <c r="I1212" s="146" t="s">
        <v>277</v>
      </c>
      <c r="J1212" s="137" t="s">
        <v>277</v>
      </c>
      <c r="K1212" s="146" t="s">
        <v>277</v>
      </c>
      <c r="L1212" s="137" t="s">
        <v>277</v>
      </c>
      <c r="M1212" s="146" t="s">
        <v>277</v>
      </c>
      <c r="N1212" s="137" t="s">
        <v>277</v>
      </c>
      <c r="O1212" s="138" t="s">
        <v>277</v>
      </c>
      <c r="P1212" s="137">
        <v>0.93656675450666682</v>
      </c>
      <c r="Q1212" s="138">
        <v>0.97176932367583346</v>
      </c>
    </row>
    <row r="1213" spans="1:17" ht="20.149999999999999" customHeight="1" x14ac:dyDescent="0.35">
      <c r="A1213" s="148"/>
      <c r="C1213" s="136" t="s">
        <v>1473</v>
      </c>
      <c r="D1213" s="143" t="s">
        <v>277</v>
      </c>
      <c r="E1213" s="146" t="s">
        <v>277</v>
      </c>
      <c r="F1213" s="137">
        <v>0</v>
      </c>
      <c r="G1213" s="138">
        <v>1</v>
      </c>
      <c r="H1213" s="143" t="s">
        <v>277</v>
      </c>
      <c r="I1213" s="146" t="s">
        <v>277</v>
      </c>
      <c r="J1213" s="137" t="s">
        <v>277</v>
      </c>
      <c r="K1213" s="146" t="s">
        <v>277</v>
      </c>
      <c r="L1213" s="137" t="s">
        <v>277</v>
      </c>
      <c r="M1213" s="146" t="s">
        <v>277</v>
      </c>
      <c r="N1213" s="137" t="s">
        <v>277</v>
      </c>
      <c r="O1213" s="138" t="s">
        <v>277</v>
      </c>
      <c r="P1213" s="137" t="s">
        <v>277</v>
      </c>
      <c r="Q1213" s="138" t="s">
        <v>277</v>
      </c>
    </row>
    <row r="1214" spans="1:17" ht="20.149999999999999" customHeight="1" x14ac:dyDescent="0.35">
      <c r="A1214" s="148"/>
      <c r="C1214" s="136" t="s">
        <v>1474</v>
      </c>
      <c r="D1214" s="143" t="s">
        <v>277</v>
      </c>
      <c r="E1214" s="146" t="s">
        <v>277</v>
      </c>
      <c r="F1214" s="137">
        <v>0.99269453957382037</v>
      </c>
      <c r="G1214" s="138">
        <v>0.99564497716894973</v>
      </c>
      <c r="H1214" s="143" t="s">
        <v>277</v>
      </c>
      <c r="I1214" s="146" t="s">
        <v>277</v>
      </c>
      <c r="J1214" s="137" t="s">
        <v>277</v>
      </c>
      <c r="K1214" s="146" t="s">
        <v>277</v>
      </c>
      <c r="L1214" s="137" t="s">
        <v>277</v>
      </c>
      <c r="M1214" s="146" t="s">
        <v>277</v>
      </c>
      <c r="N1214" s="137" t="s">
        <v>277</v>
      </c>
      <c r="O1214" s="138" t="s">
        <v>277</v>
      </c>
      <c r="P1214" s="137">
        <v>0.90028929604599994</v>
      </c>
      <c r="Q1214" s="138">
        <v>0.92159357869999992</v>
      </c>
    </row>
    <row r="1215" spans="1:17" ht="20.149999999999999" customHeight="1" x14ac:dyDescent="0.35">
      <c r="A1215" s="148"/>
      <c r="C1215" s="136" t="s">
        <v>1475</v>
      </c>
      <c r="D1215" s="143" t="s">
        <v>277</v>
      </c>
      <c r="E1215" s="146" t="s">
        <v>277</v>
      </c>
      <c r="F1215" s="137">
        <v>0.93886130136986301</v>
      </c>
      <c r="G1215" s="138">
        <v>0.96385369101978691</v>
      </c>
      <c r="H1215" s="143" t="s">
        <v>277</v>
      </c>
      <c r="I1215" s="146" t="s">
        <v>277</v>
      </c>
      <c r="J1215" s="137" t="s">
        <v>277</v>
      </c>
      <c r="K1215" s="146" t="s">
        <v>277</v>
      </c>
      <c r="L1215" s="137" t="s">
        <v>277</v>
      </c>
      <c r="M1215" s="146" t="s">
        <v>277</v>
      </c>
      <c r="N1215" s="137" t="s">
        <v>277</v>
      </c>
      <c r="O1215" s="138" t="s">
        <v>277</v>
      </c>
      <c r="P1215" s="137">
        <v>0.97911998855899995</v>
      </c>
      <c r="Q1215" s="138">
        <v>0.96129287729500001</v>
      </c>
    </row>
    <row r="1216" spans="1:17" ht="20.149999999999999" customHeight="1" x14ac:dyDescent="0.35">
      <c r="A1216" s="148"/>
      <c r="C1216" s="136" t="s">
        <v>1476</v>
      </c>
      <c r="D1216" s="143" t="s">
        <v>277</v>
      </c>
      <c r="E1216" s="146" t="s">
        <v>277</v>
      </c>
      <c r="F1216" s="137" t="s">
        <v>277</v>
      </c>
      <c r="G1216" s="138" t="s">
        <v>277</v>
      </c>
      <c r="H1216" s="143" t="s">
        <v>277</v>
      </c>
      <c r="I1216" s="146" t="s">
        <v>277</v>
      </c>
      <c r="J1216" s="137" t="s">
        <v>277</v>
      </c>
      <c r="K1216" s="146" t="s">
        <v>277</v>
      </c>
      <c r="L1216" s="137" t="s">
        <v>277</v>
      </c>
      <c r="M1216" s="146" t="s">
        <v>277</v>
      </c>
      <c r="N1216" s="137" t="s">
        <v>277</v>
      </c>
      <c r="O1216" s="138" t="s">
        <v>277</v>
      </c>
      <c r="P1216" s="137">
        <v>0.87254901961166675</v>
      </c>
      <c r="Q1216" s="138">
        <v>0.88770053476272726</v>
      </c>
    </row>
    <row r="1217" spans="1:17" ht="20.149999999999999" customHeight="1" x14ac:dyDescent="0.35">
      <c r="A1217" s="148"/>
      <c r="C1217" s="136" t="s">
        <v>1477</v>
      </c>
      <c r="D1217" s="143" t="s">
        <v>277</v>
      </c>
      <c r="E1217" s="146" t="s">
        <v>277</v>
      </c>
      <c r="F1217" s="137" t="s">
        <v>277</v>
      </c>
      <c r="G1217" s="138" t="s">
        <v>277</v>
      </c>
      <c r="H1217" s="143" t="s">
        <v>277</v>
      </c>
      <c r="I1217" s="146" t="s">
        <v>277</v>
      </c>
      <c r="J1217" s="137" t="s">
        <v>277</v>
      </c>
      <c r="K1217" s="146" t="s">
        <v>277</v>
      </c>
      <c r="L1217" s="137" t="s">
        <v>277</v>
      </c>
      <c r="M1217" s="146" t="s">
        <v>277</v>
      </c>
      <c r="N1217" s="137" t="s">
        <v>277</v>
      </c>
      <c r="O1217" s="138" t="s">
        <v>277</v>
      </c>
      <c r="P1217" s="137">
        <v>0.99305555555583336</v>
      </c>
      <c r="Q1217" s="138">
        <v>0.96212121212500012</v>
      </c>
    </row>
    <row r="1218" spans="1:17" ht="20.149999999999999" customHeight="1" x14ac:dyDescent="0.35">
      <c r="A1218" s="148"/>
      <c r="C1218" s="136" t="s">
        <v>1478</v>
      </c>
      <c r="D1218" s="143" t="s">
        <v>277</v>
      </c>
      <c r="E1218" s="146" t="s">
        <v>277</v>
      </c>
      <c r="F1218" s="137" t="s">
        <v>277</v>
      </c>
      <c r="G1218" s="138" t="s">
        <v>277</v>
      </c>
      <c r="H1218" s="143" t="s">
        <v>277</v>
      </c>
      <c r="I1218" s="146" t="s">
        <v>277</v>
      </c>
      <c r="J1218" s="137">
        <v>0.99549105914718017</v>
      </c>
      <c r="K1218" s="146">
        <v>0.99950730692918188</v>
      </c>
      <c r="L1218" s="137" t="s">
        <v>277</v>
      </c>
      <c r="M1218" s="146" t="s">
        <v>277</v>
      </c>
      <c r="N1218" s="137" t="s">
        <v>277</v>
      </c>
      <c r="O1218" s="138" t="s">
        <v>277</v>
      </c>
      <c r="P1218" s="137" t="s">
        <v>277</v>
      </c>
      <c r="Q1218" s="138" t="s">
        <v>277</v>
      </c>
    </row>
    <row r="1219" spans="1:17" ht="20.149999999999999" customHeight="1" x14ac:dyDescent="0.35">
      <c r="A1219" s="148"/>
      <c r="C1219" s="136" t="s">
        <v>1479</v>
      </c>
      <c r="D1219" s="143" t="s">
        <v>277</v>
      </c>
      <c r="E1219" s="146" t="s">
        <v>277</v>
      </c>
      <c r="F1219" s="137">
        <v>0</v>
      </c>
      <c r="G1219" s="138">
        <v>0.99980727272727277</v>
      </c>
      <c r="H1219" s="143" t="s">
        <v>277</v>
      </c>
      <c r="I1219" s="146" t="s">
        <v>277</v>
      </c>
      <c r="J1219" s="137" t="s">
        <v>277</v>
      </c>
      <c r="K1219" s="146" t="s">
        <v>277</v>
      </c>
      <c r="L1219" s="137" t="s">
        <v>277</v>
      </c>
      <c r="M1219" s="146" t="s">
        <v>277</v>
      </c>
      <c r="N1219" s="137" t="s">
        <v>277</v>
      </c>
      <c r="O1219" s="138" t="s">
        <v>277</v>
      </c>
      <c r="P1219" s="137" t="s">
        <v>277</v>
      </c>
      <c r="Q1219" s="138" t="s">
        <v>277</v>
      </c>
    </row>
    <row r="1220" spans="1:17" ht="20.149999999999999" customHeight="1" x14ac:dyDescent="0.35">
      <c r="A1220" s="148"/>
      <c r="C1220" s="136" t="s">
        <v>1480</v>
      </c>
      <c r="D1220" s="143" t="s">
        <v>277</v>
      </c>
      <c r="E1220" s="146" t="s">
        <v>277</v>
      </c>
      <c r="F1220" s="137" t="s">
        <v>277</v>
      </c>
      <c r="G1220" s="138" t="s">
        <v>277</v>
      </c>
      <c r="H1220" s="143" t="s">
        <v>277</v>
      </c>
      <c r="I1220" s="146" t="s">
        <v>277</v>
      </c>
      <c r="J1220" s="137" t="s">
        <v>277</v>
      </c>
      <c r="K1220" s="146" t="s">
        <v>277</v>
      </c>
      <c r="L1220" s="137" t="s">
        <v>277</v>
      </c>
      <c r="M1220" s="146" t="s">
        <v>277</v>
      </c>
      <c r="N1220" s="137" t="s">
        <v>277</v>
      </c>
      <c r="O1220" s="138" t="s">
        <v>277</v>
      </c>
      <c r="P1220" s="137">
        <v>0.98529411764833341</v>
      </c>
      <c r="Q1220" s="138">
        <v>0.99019607843333335</v>
      </c>
    </row>
    <row r="1221" spans="1:17" ht="20.149999999999999" customHeight="1" x14ac:dyDescent="0.35">
      <c r="A1221" s="148"/>
      <c r="C1221" s="136" t="s">
        <v>1481</v>
      </c>
      <c r="D1221" s="143" t="s">
        <v>277</v>
      </c>
      <c r="E1221" s="146" t="s">
        <v>277</v>
      </c>
      <c r="F1221" s="137" t="s">
        <v>277</v>
      </c>
      <c r="G1221" s="138" t="s">
        <v>277</v>
      </c>
      <c r="H1221" s="143" t="s">
        <v>277</v>
      </c>
      <c r="I1221" s="146" t="s">
        <v>277</v>
      </c>
      <c r="J1221" s="137" t="s">
        <v>277</v>
      </c>
      <c r="K1221" s="146" t="s">
        <v>277</v>
      </c>
      <c r="L1221" s="137" t="s">
        <v>277</v>
      </c>
      <c r="M1221" s="146" t="s">
        <v>277</v>
      </c>
      <c r="N1221" s="137" t="s">
        <v>277</v>
      </c>
      <c r="O1221" s="138" t="s">
        <v>277</v>
      </c>
      <c r="P1221" s="137" t="s">
        <v>277</v>
      </c>
      <c r="Q1221" s="138">
        <v>1</v>
      </c>
    </row>
    <row r="1222" spans="1:17" ht="20.149999999999999" customHeight="1" x14ac:dyDescent="0.35">
      <c r="A1222" s="148"/>
      <c r="C1222" s="136" t="s">
        <v>1482</v>
      </c>
      <c r="D1222" s="143" t="s">
        <v>277</v>
      </c>
      <c r="E1222" s="146" t="s">
        <v>277</v>
      </c>
      <c r="F1222" s="137">
        <v>1</v>
      </c>
      <c r="G1222" s="138">
        <v>1</v>
      </c>
      <c r="H1222" s="143" t="s">
        <v>277</v>
      </c>
      <c r="I1222" s="146" t="s">
        <v>277</v>
      </c>
      <c r="J1222" s="137" t="s">
        <v>277</v>
      </c>
      <c r="K1222" s="146" t="s">
        <v>277</v>
      </c>
      <c r="L1222" s="137" t="s">
        <v>277</v>
      </c>
      <c r="M1222" s="146" t="s">
        <v>277</v>
      </c>
      <c r="N1222" s="137" t="s">
        <v>277</v>
      </c>
      <c r="O1222" s="138" t="s">
        <v>277</v>
      </c>
      <c r="P1222" s="137" t="s">
        <v>277</v>
      </c>
      <c r="Q1222" s="138" t="s">
        <v>277</v>
      </c>
    </row>
    <row r="1223" spans="1:17" ht="20.149999999999999" customHeight="1" x14ac:dyDescent="0.35">
      <c r="A1223" s="148"/>
      <c r="C1223" s="136" t="s">
        <v>1483</v>
      </c>
      <c r="D1223" s="143" t="s">
        <v>277</v>
      </c>
      <c r="E1223" s="146" t="s">
        <v>277</v>
      </c>
      <c r="F1223" s="137" t="s">
        <v>277</v>
      </c>
      <c r="G1223" s="138" t="s">
        <v>277</v>
      </c>
      <c r="H1223" s="143" t="s">
        <v>277</v>
      </c>
      <c r="I1223" s="146" t="s">
        <v>277</v>
      </c>
      <c r="J1223" s="137">
        <v>0.9710710667932887</v>
      </c>
      <c r="K1223" s="146">
        <v>0.95573522397741173</v>
      </c>
      <c r="L1223" s="137" t="s">
        <v>277</v>
      </c>
      <c r="M1223" s="146" t="s">
        <v>277</v>
      </c>
      <c r="N1223" s="137" t="s">
        <v>277</v>
      </c>
      <c r="O1223" s="138" t="s">
        <v>277</v>
      </c>
      <c r="P1223" s="137">
        <v>0.94358178054499997</v>
      </c>
      <c r="Q1223" s="138">
        <v>0.97826086957000002</v>
      </c>
    </row>
    <row r="1224" spans="1:17" ht="20.149999999999999" customHeight="1" x14ac:dyDescent="0.35">
      <c r="A1224" s="148"/>
      <c r="C1224" s="136" t="s">
        <v>1484</v>
      </c>
      <c r="D1224" s="143" t="s">
        <v>277</v>
      </c>
      <c r="E1224" s="146" t="s">
        <v>277</v>
      </c>
      <c r="F1224" s="137">
        <v>0.99900000000000011</v>
      </c>
      <c r="G1224" s="138">
        <v>0.97641890909090912</v>
      </c>
      <c r="H1224" s="143" t="s">
        <v>277</v>
      </c>
      <c r="I1224" s="146" t="s">
        <v>277</v>
      </c>
      <c r="J1224" s="137" t="s">
        <v>277</v>
      </c>
      <c r="K1224" s="146" t="s">
        <v>277</v>
      </c>
      <c r="L1224" s="137" t="s">
        <v>277</v>
      </c>
      <c r="M1224" s="146" t="s">
        <v>277</v>
      </c>
      <c r="N1224" s="137" t="s">
        <v>277</v>
      </c>
      <c r="O1224" s="138" t="s">
        <v>277</v>
      </c>
      <c r="P1224" s="137" t="s">
        <v>277</v>
      </c>
      <c r="Q1224" s="138" t="s">
        <v>277</v>
      </c>
    </row>
    <row r="1225" spans="1:17" ht="20.149999999999999" customHeight="1" x14ac:dyDescent="0.35">
      <c r="A1225" s="148"/>
      <c r="C1225" s="136" t="s">
        <v>1485</v>
      </c>
      <c r="D1225" s="143" t="s">
        <v>277</v>
      </c>
      <c r="E1225" s="146" t="s">
        <v>277</v>
      </c>
      <c r="F1225" s="137" t="s">
        <v>277</v>
      </c>
      <c r="G1225" s="138" t="s">
        <v>277</v>
      </c>
      <c r="H1225" s="143" t="s">
        <v>277</v>
      </c>
      <c r="I1225" s="146" t="s">
        <v>277</v>
      </c>
      <c r="J1225" s="137" t="s">
        <v>277</v>
      </c>
      <c r="K1225" s="146" t="s">
        <v>277</v>
      </c>
      <c r="L1225" s="137" t="s">
        <v>277</v>
      </c>
      <c r="M1225" s="146" t="s">
        <v>277</v>
      </c>
      <c r="N1225" s="137" t="s">
        <v>277</v>
      </c>
      <c r="O1225" s="138" t="s">
        <v>277</v>
      </c>
      <c r="P1225" s="137">
        <v>1</v>
      </c>
      <c r="Q1225" s="138">
        <v>0.98611111111250016</v>
      </c>
    </row>
    <row r="1226" spans="1:17" ht="20.149999999999999" customHeight="1" x14ac:dyDescent="0.35">
      <c r="A1226" s="148"/>
      <c r="C1226" s="136" t="s">
        <v>1486</v>
      </c>
      <c r="D1226" s="143" t="s">
        <v>277</v>
      </c>
      <c r="E1226" s="146" t="s">
        <v>277</v>
      </c>
      <c r="F1226" s="137">
        <v>0</v>
      </c>
      <c r="G1226" s="138">
        <v>1</v>
      </c>
      <c r="H1226" s="143" t="s">
        <v>277</v>
      </c>
      <c r="I1226" s="146" t="s">
        <v>277</v>
      </c>
      <c r="J1226" s="137" t="s">
        <v>277</v>
      </c>
      <c r="K1226" s="146" t="s">
        <v>277</v>
      </c>
      <c r="L1226" s="137" t="s">
        <v>277</v>
      </c>
      <c r="M1226" s="146" t="s">
        <v>277</v>
      </c>
      <c r="N1226" s="137" t="s">
        <v>277</v>
      </c>
      <c r="O1226" s="138" t="s">
        <v>277</v>
      </c>
      <c r="P1226" s="137">
        <v>0.84436489382916657</v>
      </c>
      <c r="Q1226" s="138">
        <v>0.86739813010666655</v>
      </c>
    </row>
    <row r="1227" spans="1:17" ht="20.149999999999999" customHeight="1" x14ac:dyDescent="0.35">
      <c r="A1227" s="148"/>
      <c r="C1227" s="136" t="s">
        <v>1487</v>
      </c>
      <c r="D1227" s="143" t="s">
        <v>277</v>
      </c>
      <c r="E1227" s="146" t="s">
        <v>277</v>
      </c>
      <c r="F1227" s="137">
        <v>0</v>
      </c>
      <c r="G1227" s="138">
        <v>0.9979561818181818</v>
      </c>
      <c r="H1227" s="143" t="s">
        <v>277</v>
      </c>
      <c r="I1227" s="146" t="s">
        <v>277</v>
      </c>
      <c r="J1227" s="137" t="s">
        <v>277</v>
      </c>
      <c r="K1227" s="146" t="s">
        <v>277</v>
      </c>
      <c r="L1227" s="137" t="s">
        <v>277</v>
      </c>
      <c r="M1227" s="146" t="s">
        <v>277</v>
      </c>
      <c r="N1227" s="137" t="s">
        <v>277</v>
      </c>
      <c r="O1227" s="138" t="s">
        <v>277</v>
      </c>
      <c r="P1227" s="137" t="s">
        <v>277</v>
      </c>
      <c r="Q1227" s="138" t="s">
        <v>277</v>
      </c>
    </row>
    <row r="1228" spans="1:17" ht="20.149999999999999" customHeight="1" x14ac:dyDescent="0.35">
      <c r="A1228" s="148"/>
      <c r="C1228" s="136" t="s">
        <v>1488</v>
      </c>
      <c r="D1228" s="143" t="s">
        <v>277</v>
      </c>
      <c r="E1228" s="146" t="s">
        <v>277</v>
      </c>
      <c r="F1228" s="137" t="s">
        <v>277</v>
      </c>
      <c r="G1228" s="138" t="s">
        <v>277</v>
      </c>
      <c r="H1228" s="143" t="s">
        <v>277</v>
      </c>
      <c r="I1228" s="146" t="s">
        <v>277</v>
      </c>
      <c r="J1228" s="137" t="s">
        <v>277</v>
      </c>
      <c r="K1228" s="146" t="s">
        <v>277</v>
      </c>
      <c r="L1228" s="137" t="s">
        <v>277</v>
      </c>
      <c r="M1228" s="146" t="s">
        <v>277</v>
      </c>
      <c r="N1228" s="137" t="s">
        <v>277</v>
      </c>
      <c r="O1228" s="138" t="s">
        <v>277</v>
      </c>
      <c r="P1228" s="137">
        <v>0.90908400094666664</v>
      </c>
      <c r="Q1228" s="138">
        <v>0.81734394055166659</v>
      </c>
    </row>
    <row r="1229" spans="1:17" ht="20.149999999999999" customHeight="1" x14ac:dyDescent="0.35">
      <c r="A1229" s="148"/>
      <c r="C1229" s="136" t="s">
        <v>1489</v>
      </c>
      <c r="D1229" s="143" t="s">
        <v>277</v>
      </c>
      <c r="E1229" s="146" t="s">
        <v>277</v>
      </c>
      <c r="F1229" s="137" t="s">
        <v>277</v>
      </c>
      <c r="G1229" s="138" t="s">
        <v>277</v>
      </c>
      <c r="H1229" s="143" t="s">
        <v>277</v>
      </c>
      <c r="I1229" s="146" t="s">
        <v>277</v>
      </c>
      <c r="J1229" s="137" t="s">
        <v>277</v>
      </c>
      <c r="K1229" s="146" t="s">
        <v>277</v>
      </c>
      <c r="L1229" s="137" t="s">
        <v>277</v>
      </c>
      <c r="M1229" s="146" t="s">
        <v>277</v>
      </c>
      <c r="N1229" s="137" t="s">
        <v>277</v>
      </c>
      <c r="O1229" s="138">
        <v>0.66666666666666663</v>
      </c>
      <c r="P1229" s="137" t="s">
        <v>277</v>
      </c>
      <c r="Q1229" s="138" t="s">
        <v>277</v>
      </c>
    </row>
    <row r="1230" spans="1:17" ht="20.149999999999999" customHeight="1" x14ac:dyDescent="0.35">
      <c r="A1230" s="148"/>
      <c r="C1230" s="136" t="s">
        <v>1490</v>
      </c>
      <c r="D1230" s="143" t="s">
        <v>277</v>
      </c>
      <c r="E1230" s="146" t="s">
        <v>277</v>
      </c>
      <c r="F1230" s="137" t="s">
        <v>277</v>
      </c>
      <c r="G1230" s="138" t="s">
        <v>277</v>
      </c>
      <c r="H1230" s="143" t="s">
        <v>277</v>
      </c>
      <c r="I1230" s="146" t="s">
        <v>277</v>
      </c>
      <c r="J1230" s="137" t="s">
        <v>277</v>
      </c>
      <c r="K1230" s="146" t="s">
        <v>277</v>
      </c>
      <c r="L1230" s="137" t="s">
        <v>277</v>
      </c>
      <c r="M1230" s="146" t="s">
        <v>277</v>
      </c>
      <c r="N1230" s="137">
        <v>0.8666666666666667</v>
      </c>
      <c r="O1230" s="138">
        <v>0.8651685393258427</v>
      </c>
      <c r="P1230" s="137">
        <v>0.92053091398083342</v>
      </c>
      <c r="Q1230" s="138">
        <v>0.97056155693833335</v>
      </c>
    </row>
    <row r="1231" spans="1:17" ht="20.149999999999999" customHeight="1" x14ac:dyDescent="0.35">
      <c r="A1231" s="148"/>
      <c r="C1231" s="136" t="s">
        <v>1491</v>
      </c>
      <c r="D1231" s="143" t="s">
        <v>277</v>
      </c>
      <c r="E1231" s="146" t="s">
        <v>277</v>
      </c>
      <c r="F1231" s="137" t="s">
        <v>277</v>
      </c>
      <c r="G1231" s="138" t="s">
        <v>277</v>
      </c>
      <c r="H1231" s="143" t="s">
        <v>277</v>
      </c>
      <c r="I1231" s="146" t="s">
        <v>277</v>
      </c>
      <c r="J1231" s="137" t="s">
        <v>277</v>
      </c>
      <c r="K1231" s="146" t="s">
        <v>277</v>
      </c>
      <c r="L1231" s="137" t="s">
        <v>277</v>
      </c>
      <c r="M1231" s="146" t="s">
        <v>277</v>
      </c>
      <c r="N1231" s="137" t="s">
        <v>277</v>
      </c>
      <c r="O1231" s="138" t="s">
        <v>277</v>
      </c>
      <c r="P1231" s="137">
        <v>0.95098039215833341</v>
      </c>
      <c r="Q1231" s="138">
        <v>0.98039215686333325</v>
      </c>
    </row>
    <row r="1232" spans="1:17" ht="20.149999999999999" customHeight="1" x14ac:dyDescent="0.35">
      <c r="A1232" s="148"/>
      <c r="C1232" s="136" t="s">
        <v>1492</v>
      </c>
      <c r="D1232" s="143" t="s">
        <v>277</v>
      </c>
      <c r="E1232" s="146" t="s">
        <v>277</v>
      </c>
      <c r="F1232" s="137" t="s">
        <v>277</v>
      </c>
      <c r="G1232" s="138" t="s">
        <v>277</v>
      </c>
      <c r="H1232" s="143" t="s">
        <v>277</v>
      </c>
      <c r="I1232" s="146" t="s">
        <v>277</v>
      </c>
      <c r="J1232" s="137" t="s">
        <v>277</v>
      </c>
      <c r="K1232" s="146" t="s">
        <v>277</v>
      </c>
      <c r="L1232" s="137" t="s">
        <v>277</v>
      </c>
      <c r="M1232" s="146" t="s">
        <v>277</v>
      </c>
      <c r="N1232" s="137" t="s">
        <v>277</v>
      </c>
      <c r="O1232" s="138" t="s">
        <v>277</v>
      </c>
      <c r="P1232" s="137" t="s">
        <v>277</v>
      </c>
      <c r="Q1232" s="138">
        <v>0.88612836439285714</v>
      </c>
    </row>
    <row r="1233" spans="1:17" ht="20.149999999999999" customHeight="1" x14ac:dyDescent="0.35">
      <c r="A1233" s="148"/>
      <c r="C1233" s="136" t="s">
        <v>1493</v>
      </c>
      <c r="D1233" s="143" t="s">
        <v>277</v>
      </c>
      <c r="E1233" s="146" t="s">
        <v>277</v>
      </c>
      <c r="F1233" s="137" t="s">
        <v>277</v>
      </c>
      <c r="G1233" s="138" t="s">
        <v>277</v>
      </c>
      <c r="H1233" s="143" t="s">
        <v>277</v>
      </c>
      <c r="I1233" s="146" t="s">
        <v>277</v>
      </c>
      <c r="J1233" s="137" t="s">
        <v>277</v>
      </c>
      <c r="K1233" s="146" t="s">
        <v>277</v>
      </c>
      <c r="L1233" s="137" t="s">
        <v>277</v>
      </c>
      <c r="M1233" s="146" t="s">
        <v>277</v>
      </c>
      <c r="N1233" s="137" t="s">
        <v>277</v>
      </c>
      <c r="O1233" s="138" t="s">
        <v>277</v>
      </c>
      <c r="P1233" s="137">
        <v>0.97142857143142847</v>
      </c>
      <c r="Q1233" s="138">
        <v>1</v>
      </c>
    </row>
    <row r="1234" spans="1:17" ht="20.149999999999999" customHeight="1" x14ac:dyDescent="0.35">
      <c r="A1234" s="148"/>
      <c r="C1234" s="136" t="s">
        <v>1494</v>
      </c>
      <c r="D1234" s="143" t="s">
        <v>277</v>
      </c>
      <c r="E1234" s="146" t="s">
        <v>277</v>
      </c>
      <c r="F1234" s="137" t="s">
        <v>277</v>
      </c>
      <c r="G1234" s="138" t="s">
        <v>277</v>
      </c>
      <c r="H1234" s="143" t="s">
        <v>277</v>
      </c>
      <c r="I1234" s="146" t="s">
        <v>277</v>
      </c>
      <c r="J1234" s="137" t="s">
        <v>277</v>
      </c>
      <c r="K1234" s="146" t="s">
        <v>277</v>
      </c>
      <c r="L1234" s="137" t="s">
        <v>277</v>
      </c>
      <c r="M1234" s="146" t="s">
        <v>277</v>
      </c>
      <c r="N1234" s="137" t="s">
        <v>277</v>
      </c>
      <c r="O1234" s="138" t="s">
        <v>277</v>
      </c>
      <c r="P1234" s="137">
        <v>0.9761904761950001</v>
      </c>
      <c r="Q1234" s="138">
        <v>0.95000000000399998</v>
      </c>
    </row>
    <row r="1235" spans="1:17" ht="20.149999999999999" customHeight="1" x14ac:dyDescent="0.35">
      <c r="A1235" s="148"/>
      <c r="C1235" s="136" t="s">
        <v>1495</v>
      </c>
      <c r="D1235" s="143" t="s">
        <v>277</v>
      </c>
      <c r="E1235" s="146" t="s">
        <v>277</v>
      </c>
      <c r="F1235" s="137" t="s">
        <v>277</v>
      </c>
      <c r="G1235" s="138" t="s">
        <v>277</v>
      </c>
      <c r="H1235" s="143" t="s">
        <v>277</v>
      </c>
      <c r="I1235" s="146" t="s">
        <v>277</v>
      </c>
      <c r="J1235" s="137" t="s">
        <v>277</v>
      </c>
      <c r="K1235" s="146" t="s">
        <v>277</v>
      </c>
      <c r="L1235" s="137" t="s">
        <v>277</v>
      </c>
      <c r="M1235" s="146" t="s">
        <v>277</v>
      </c>
      <c r="N1235" s="137" t="s">
        <v>277</v>
      </c>
      <c r="O1235" s="138" t="s">
        <v>277</v>
      </c>
      <c r="P1235" s="137">
        <v>0.93</v>
      </c>
      <c r="Q1235" s="138">
        <v>0.90462121212333346</v>
      </c>
    </row>
    <row r="1236" spans="1:17" ht="20.149999999999999" customHeight="1" x14ac:dyDescent="0.35">
      <c r="A1236" s="148"/>
      <c r="C1236" s="136" t="s">
        <v>1496</v>
      </c>
      <c r="D1236" s="143" t="s">
        <v>277</v>
      </c>
      <c r="E1236" s="146" t="s">
        <v>277</v>
      </c>
      <c r="F1236" s="137" t="s">
        <v>277</v>
      </c>
      <c r="G1236" s="138" t="s">
        <v>277</v>
      </c>
      <c r="H1236" s="143" t="s">
        <v>277</v>
      </c>
      <c r="I1236" s="146" t="s">
        <v>277</v>
      </c>
      <c r="J1236" s="137" t="s">
        <v>277</v>
      </c>
      <c r="K1236" s="146" t="s">
        <v>277</v>
      </c>
      <c r="L1236" s="137" t="s">
        <v>277</v>
      </c>
      <c r="M1236" s="146" t="s">
        <v>277</v>
      </c>
      <c r="N1236" s="137">
        <v>0.68965517241379315</v>
      </c>
      <c r="O1236" s="138">
        <v>1</v>
      </c>
      <c r="P1236" s="137" t="s">
        <v>277</v>
      </c>
      <c r="Q1236" s="138" t="s">
        <v>277</v>
      </c>
    </row>
    <row r="1237" spans="1:17" ht="20.149999999999999" customHeight="1" x14ac:dyDescent="0.35">
      <c r="A1237" s="148"/>
      <c r="C1237" s="136" t="s">
        <v>1497</v>
      </c>
      <c r="D1237" s="143" t="s">
        <v>277</v>
      </c>
      <c r="E1237" s="146" t="s">
        <v>277</v>
      </c>
      <c r="F1237" s="137" t="s">
        <v>277</v>
      </c>
      <c r="G1237" s="138" t="s">
        <v>277</v>
      </c>
      <c r="H1237" s="143" t="s">
        <v>277</v>
      </c>
      <c r="I1237" s="146" t="s">
        <v>277</v>
      </c>
      <c r="J1237" s="137" t="s">
        <v>277</v>
      </c>
      <c r="K1237" s="146" t="s">
        <v>277</v>
      </c>
      <c r="L1237" s="137" t="s">
        <v>277</v>
      </c>
      <c r="M1237" s="146" t="s">
        <v>277</v>
      </c>
      <c r="N1237" s="137" t="s">
        <v>277</v>
      </c>
      <c r="O1237" s="138" t="s">
        <v>277</v>
      </c>
      <c r="P1237" s="137">
        <v>0.97</v>
      </c>
      <c r="Q1237" s="138">
        <v>0.98333333333333328</v>
      </c>
    </row>
    <row r="1238" spans="1:17" ht="20.149999999999999" customHeight="1" x14ac:dyDescent="0.35">
      <c r="A1238" s="148"/>
      <c r="C1238" s="136" t="s">
        <v>1498</v>
      </c>
      <c r="D1238" s="143" t="s">
        <v>277</v>
      </c>
      <c r="E1238" s="146" t="s">
        <v>277</v>
      </c>
      <c r="F1238" s="137" t="s">
        <v>277</v>
      </c>
      <c r="G1238" s="138" t="s">
        <v>277</v>
      </c>
      <c r="H1238" s="143" t="s">
        <v>277</v>
      </c>
      <c r="I1238" s="146" t="s">
        <v>277</v>
      </c>
      <c r="J1238" s="137" t="s">
        <v>277</v>
      </c>
      <c r="K1238" s="146" t="s">
        <v>277</v>
      </c>
      <c r="L1238" s="137" t="s">
        <v>277</v>
      </c>
      <c r="M1238" s="146" t="s">
        <v>277</v>
      </c>
      <c r="N1238" s="137" t="s">
        <v>277</v>
      </c>
      <c r="O1238" s="138">
        <v>0.7142857142857143</v>
      </c>
      <c r="P1238" s="137">
        <v>0.76233107116083332</v>
      </c>
      <c r="Q1238" s="138">
        <v>0.8573065397541666</v>
      </c>
    </row>
    <row r="1239" spans="1:17" ht="20.149999999999999" customHeight="1" x14ac:dyDescent="0.35">
      <c r="A1239" s="148"/>
      <c r="C1239" s="136" t="s">
        <v>1499</v>
      </c>
      <c r="D1239" s="143" t="s">
        <v>277</v>
      </c>
      <c r="E1239" s="146" t="s">
        <v>277</v>
      </c>
      <c r="F1239" s="137" t="s">
        <v>277</v>
      </c>
      <c r="G1239" s="138" t="s">
        <v>277</v>
      </c>
      <c r="H1239" s="143" t="s">
        <v>277</v>
      </c>
      <c r="I1239" s="146" t="s">
        <v>277</v>
      </c>
      <c r="J1239" s="137" t="s">
        <v>277</v>
      </c>
      <c r="K1239" s="146" t="s">
        <v>277</v>
      </c>
      <c r="L1239" s="137" t="s">
        <v>277</v>
      </c>
      <c r="M1239" s="146" t="s">
        <v>277</v>
      </c>
      <c r="N1239" s="137" t="s">
        <v>277</v>
      </c>
      <c r="O1239" s="138" t="s">
        <v>277</v>
      </c>
      <c r="P1239" s="137">
        <v>0.93333333333799995</v>
      </c>
      <c r="Q1239" s="138">
        <v>0.8060606060640001</v>
      </c>
    </row>
    <row r="1240" spans="1:17" ht="20.149999999999999" customHeight="1" x14ac:dyDescent="0.35">
      <c r="A1240" s="148"/>
      <c r="C1240" s="136" t="s">
        <v>1500</v>
      </c>
      <c r="D1240" s="143" t="s">
        <v>277</v>
      </c>
      <c r="E1240" s="146" t="s">
        <v>277</v>
      </c>
      <c r="F1240" s="137">
        <v>0.99909999999999999</v>
      </c>
      <c r="G1240" s="138">
        <v>1</v>
      </c>
      <c r="H1240" s="143" t="s">
        <v>277</v>
      </c>
      <c r="I1240" s="146" t="s">
        <v>277</v>
      </c>
      <c r="J1240" s="137" t="s">
        <v>277</v>
      </c>
      <c r="K1240" s="146" t="s">
        <v>277</v>
      </c>
      <c r="L1240" s="137" t="s">
        <v>277</v>
      </c>
      <c r="M1240" s="146" t="s">
        <v>277</v>
      </c>
      <c r="N1240" s="137" t="s">
        <v>277</v>
      </c>
      <c r="O1240" s="138" t="s">
        <v>277</v>
      </c>
      <c r="P1240" s="137" t="s">
        <v>277</v>
      </c>
      <c r="Q1240" s="138" t="s">
        <v>277</v>
      </c>
    </row>
    <row r="1241" spans="1:17" ht="20.149999999999999" customHeight="1" x14ac:dyDescent="0.35">
      <c r="A1241" s="148"/>
      <c r="C1241" s="136" t="s">
        <v>1501</v>
      </c>
      <c r="D1241" s="143" t="s">
        <v>277</v>
      </c>
      <c r="E1241" s="146" t="s">
        <v>277</v>
      </c>
      <c r="F1241" s="137">
        <v>0</v>
      </c>
      <c r="G1241" s="138">
        <v>1</v>
      </c>
      <c r="H1241" s="143" t="s">
        <v>277</v>
      </c>
      <c r="I1241" s="146" t="s">
        <v>277</v>
      </c>
      <c r="J1241" s="137" t="s">
        <v>277</v>
      </c>
      <c r="K1241" s="146" t="s">
        <v>277</v>
      </c>
      <c r="L1241" s="137" t="s">
        <v>277</v>
      </c>
      <c r="M1241" s="146" t="s">
        <v>277</v>
      </c>
      <c r="N1241" s="137" t="s">
        <v>277</v>
      </c>
      <c r="O1241" s="138" t="s">
        <v>277</v>
      </c>
      <c r="P1241" s="137" t="s">
        <v>277</v>
      </c>
      <c r="Q1241" s="138" t="s">
        <v>277</v>
      </c>
    </row>
    <row r="1242" spans="1:17" ht="20.149999999999999" customHeight="1" x14ac:dyDescent="0.35">
      <c r="A1242" s="148"/>
      <c r="C1242" s="136" t="s">
        <v>1502</v>
      </c>
      <c r="D1242" s="143" t="s">
        <v>277</v>
      </c>
      <c r="E1242" s="146" t="s">
        <v>277</v>
      </c>
      <c r="F1242" s="137">
        <v>0</v>
      </c>
      <c r="G1242" s="138">
        <v>0.99860763636363636</v>
      </c>
      <c r="H1242" s="143" t="s">
        <v>277</v>
      </c>
      <c r="I1242" s="146" t="s">
        <v>277</v>
      </c>
      <c r="J1242" s="137" t="s">
        <v>277</v>
      </c>
      <c r="K1242" s="146" t="s">
        <v>277</v>
      </c>
      <c r="L1242" s="137" t="s">
        <v>277</v>
      </c>
      <c r="M1242" s="146" t="s">
        <v>277</v>
      </c>
      <c r="N1242" s="137" t="s">
        <v>277</v>
      </c>
      <c r="O1242" s="138" t="s">
        <v>277</v>
      </c>
      <c r="P1242" s="137" t="s">
        <v>277</v>
      </c>
      <c r="Q1242" s="138" t="s">
        <v>277</v>
      </c>
    </row>
    <row r="1243" spans="1:17" ht="20.149999999999999" customHeight="1" x14ac:dyDescent="0.35">
      <c r="A1243" s="148"/>
      <c r="C1243" s="136" t="s">
        <v>1503</v>
      </c>
      <c r="D1243" s="143" t="s">
        <v>277</v>
      </c>
      <c r="E1243" s="146" t="s">
        <v>277</v>
      </c>
      <c r="F1243" s="137" t="s">
        <v>277</v>
      </c>
      <c r="G1243" s="138" t="s">
        <v>277</v>
      </c>
      <c r="H1243" s="143" t="s">
        <v>277</v>
      </c>
      <c r="I1243" s="146" t="s">
        <v>277</v>
      </c>
      <c r="J1243" s="137" t="s">
        <v>277</v>
      </c>
      <c r="K1243" s="146" t="s">
        <v>277</v>
      </c>
      <c r="L1243" s="137" t="s">
        <v>277</v>
      </c>
      <c r="M1243" s="146" t="s">
        <v>277</v>
      </c>
      <c r="N1243" s="137" t="s">
        <v>277</v>
      </c>
      <c r="O1243" s="138" t="s">
        <v>277</v>
      </c>
      <c r="P1243" s="137">
        <v>0.93862179487199993</v>
      </c>
      <c r="Q1243" s="138">
        <v>0.93981481481499995</v>
      </c>
    </row>
    <row r="1244" spans="1:17" ht="20.149999999999999" customHeight="1" x14ac:dyDescent="0.35">
      <c r="A1244" s="148"/>
      <c r="C1244" s="136" t="s">
        <v>1504</v>
      </c>
      <c r="D1244" s="143" t="s">
        <v>277</v>
      </c>
      <c r="E1244" s="146" t="s">
        <v>277</v>
      </c>
      <c r="F1244" s="137">
        <v>0</v>
      </c>
      <c r="G1244" s="138">
        <v>1</v>
      </c>
      <c r="H1244" s="143" t="s">
        <v>277</v>
      </c>
      <c r="I1244" s="146" t="s">
        <v>277</v>
      </c>
      <c r="J1244" s="137" t="s">
        <v>277</v>
      </c>
      <c r="K1244" s="146" t="s">
        <v>277</v>
      </c>
      <c r="L1244" s="137" t="s">
        <v>277</v>
      </c>
      <c r="M1244" s="146" t="s">
        <v>277</v>
      </c>
      <c r="N1244" s="137" t="s">
        <v>277</v>
      </c>
      <c r="O1244" s="138" t="s">
        <v>277</v>
      </c>
      <c r="P1244" s="137" t="s">
        <v>277</v>
      </c>
      <c r="Q1244" s="138" t="s">
        <v>277</v>
      </c>
    </row>
    <row r="1245" spans="1:17" ht="20.149999999999999" customHeight="1" x14ac:dyDescent="0.35">
      <c r="A1245" s="148"/>
      <c r="C1245" s="136" t="s">
        <v>1505</v>
      </c>
      <c r="D1245" s="143" t="s">
        <v>277</v>
      </c>
      <c r="E1245" s="146" t="s">
        <v>277</v>
      </c>
      <c r="F1245" s="137">
        <v>0</v>
      </c>
      <c r="G1245" s="138">
        <v>1</v>
      </c>
      <c r="H1245" s="143" t="s">
        <v>277</v>
      </c>
      <c r="I1245" s="146" t="s">
        <v>277</v>
      </c>
      <c r="J1245" s="137" t="s">
        <v>277</v>
      </c>
      <c r="K1245" s="146" t="s">
        <v>277</v>
      </c>
      <c r="L1245" s="137" t="s">
        <v>277</v>
      </c>
      <c r="M1245" s="146" t="s">
        <v>277</v>
      </c>
      <c r="N1245" s="137" t="s">
        <v>277</v>
      </c>
      <c r="O1245" s="138" t="s">
        <v>277</v>
      </c>
      <c r="P1245" s="137" t="s">
        <v>277</v>
      </c>
      <c r="Q1245" s="138" t="s">
        <v>277</v>
      </c>
    </row>
    <row r="1246" spans="1:17" ht="20.149999999999999" customHeight="1" x14ac:dyDescent="0.35">
      <c r="A1246" s="148"/>
      <c r="C1246" s="136" t="s">
        <v>1506</v>
      </c>
      <c r="D1246" s="143" t="s">
        <v>277</v>
      </c>
      <c r="E1246" s="146" t="s">
        <v>277</v>
      </c>
      <c r="F1246" s="137" t="s">
        <v>277</v>
      </c>
      <c r="G1246" s="138" t="s">
        <v>277</v>
      </c>
      <c r="H1246" s="143" t="s">
        <v>277</v>
      </c>
      <c r="I1246" s="146" t="s">
        <v>277</v>
      </c>
      <c r="J1246" s="137">
        <v>0.99333249329501938</v>
      </c>
      <c r="K1246" s="146">
        <v>0.99141936622405402</v>
      </c>
      <c r="L1246" s="137" t="s">
        <v>277</v>
      </c>
      <c r="M1246" s="146" t="s">
        <v>277</v>
      </c>
      <c r="N1246" s="137" t="s">
        <v>277</v>
      </c>
      <c r="O1246" s="138" t="s">
        <v>277</v>
      </c>
      <c r="P1246" s="137">
        <v>0.89715679058166686</v>
      </c>
      <c r="Q1246" s="138">
        <v>0.90151515151916684</v>
      </c>
    </row>
    <row r="1247" spans="1:17" ht="20.149999999999999" customHeight="1" x14ac:dyDescent="0.35">
      <c r="A1247" s="148"/>
      <c r="C1247" s="136" t="s">
        <v>1507</v>
      </c>
      <c r="D1247" s="143" t="s">
        <v>277</v>
      </c>
      <c r="E1247" s="146" t="s">
        <v>277</v>
      </c>
      <c r="F1247" s="137" t="s">
        <v>277</v>
      </c>
      <c r="G1247" s="138" t="s">
        <v>277</v>
      </c>
      <c r="H1247" s="143" t="s">
        <v>277</v>
      </c>
      <c r="I1247" s="146" t="s">
        <v>277</v>
      </c>
      <c r="J1247" s="137" t="s">
        <v>277</v>
      </c>
      <c r="K1247" s="146" t="s">
        <v>277</v>
      </c>
      <c r="L1247" s="137" t="s">
        <v>277</v>
      </c>
      <c r="M1247" s="146" t="s">
        <v>277</v>
      </c>
      <c r="N1247" s="137">
        <v>0.5803571428571429</v>
      </c>
      <c r="O1247" s="138">
        <v>0.68</v>
      </c>
      <c r="P1247" s="137">
        <v>0.83876154873499997</v>
      </c>
      <c r="Q1247" s="138">
        <v>0.87205842827750002</v>
      </c>
    </row>
    <row r="1248" spans="1:17" ht="20.149999999999999" customHeight="1" x14ac:dyDescent="0.35">
      <c r="A1248" s="148"/>
      <c r="C1248" s="136" t="s">
        <v>1508</v>
      </c>
      <c r="D1248" s="143" t="s">
        <v>277</v>
      </c>
      <c r="E1248" s="146" t="s">
        <v>277</v>
      </c>
      <c r="F1248" s="137">
        <v>0</v>
      </c>
      <c r="G1248" s="138">
        <v>1</v>
      </c>
      <c r="H1248" s="143" t="s">
        <v>277</v>
      </c>
      <c r="I1248" s="146" t="s">
        <v>277</v>
      </c>
      <c r="J1248" s="137" t="s">
        <v>277</v>
      </c>
      <c r="K1248" s="146" t="s">
        <v>277</v>
      </c>
      <c r="L1248" s="137" t="s">
        <v>277</v>
      </c>
      <c r="M1248" s="146" t="s">
        <v>277</v>
      </c>
      <c r="N1248" s="137" t="s">
        <v>277</v>
      </c>
      <c r="O1248" s="138">
        <v>0.8571428571428571</v>
      </c>
      <c r="P1248" s="137">
        <v>0.95435606061083367</v>
      </c>
      <c r="Q1248" s="138">
        <v>0.98553719008454532</v>
      </c>
    </row>
    <row r="1249" spans="1:17" ht="20.149999999999999" customHeight="1" x14ac:dyDescent="0.35">
      <c r="A1249" s="148"/>
      <c r="C1249" s="136" t="s">
        <v>1509</v>
      </c>
      <c r="D1249" s="143" t="s">
        <v>277</v>
      </c>
      <c r="E1249" s="146" t="s">
        <v>277</v>
      </c>
      <c r="F1249" s="137">
        <v>0</v>
      </c>
      <c r="G1249" s="138">
        <v>1</v>
      </c>
      <c r="H1249" s="143" t="s">
        <v>277</v>
      </c>
      <c r="I1249" s="146" t="s">
        <v>277</v>
      </c>
      <c r="J1249" s="137" t="s">
        <v>277</v>
      </c>
      <c r="K1249" s="146" t="s">
        <v>277</v>
      </c>
      <c r="L1249" s="137" t="s">
        <v>277</v>
      </c>
      <c r="M1249" s="146" t="s">
        <v>277</v>
      </c>
      <c r="N1249" s="137" t="s">
        <v>277</v>
      </c>
      <c r="O1249" s="138" t="s">
        <v>277</v>
      </c>
      <c r="P1249" s="137" t="s">
        <v>277</v>
      </c>
      <c r="Q1249" s="138" t="s">
        <v>277</v>
      </c>
    </row>
    <row r="1250" spans="1:17" ht="20.149999999999999" customHeight="1" x14ac:dyDescent="0.35">
      <c r="A1250" s="148"/>
      <c r="C1250" s="136" t="s">
        <v>1510</v>
      </c>
      <c r="D1250" s="143">
        <v>1</v>
      </c>
      <c r="E1250" s="146">
        <v>0.99930329772410598</v>
      </c>
      <c r="F1250" s="137">
        <v>0</v>
      </c>
      <c r="G1250" s="138">
        <v>1</v>
      </c>
      <c r="H1250" s="143" t="s">
        <v>277</v>
      </c>
      <c r="I1250" s="146" t="s">
        <v>277</v>
      </c>
      <c r="J1250" s="137" t="s">
        <v>277</v>
      </c>
      <c r="K1250" s="146" t="s">
        <v>277</v>
      </c>
      <c r="L1250" s="137" t="s">
        <v>277</v>
      </c>
      <c r="M1250" s="146" t="s">
        <v>277</v>
      </c>
      <c r="N1250" s="137" t="s">
        <v>277</v>
      </c>
      <c r="O1250" s="138" t="s">
        <v>277</v>
      </c>
      <c r="P1250" s="137" t="s">
        <v>277</v>
      </c>
      <c r="Q1250" s="138" t="s">
        <v>277</v>
      </c>
    </row>
    <row r="1251" spans="1:17" ht="20.149999999999999" customHeight="1" x14ac:dyDescent="0.35">
      <c r="A1251" s="148"/>
      <c r="C1251" s="136" t="s">
        <v>1511</v>
      </c>
      <c r="D1251" s="143">
        <v>0.999092558983666</v>
      </c>
      <c r="E1251" s="146">
        <v>0.999537518788299</v>
      </c>
      <c r="F1251" s="137">
        <v>0</v>
      </c>
      <c r="G1251" s="138">
        <v>1</v>
      </c>
      <c r="H1251" s="143" t="s">
        <v>277</v>
      </c>
      <c r="I1251" s="146" t="s">
        <v>277</v>
      </c>
      <c r="J1251" s="137" t="s">
        <v>277</v>
      </c>
      <c r="K1251" s="146" t="s">
        <v>277</v>
      </c>
      <c r="L1251" s="137" t="s">
        <v>277</v>
      </c>
      <c r="M1251" s="146" t="s">
        <v>277</v>
      </c>
      <c r="N1251" s="137" t="s">
        <v>277</v>
      </c>
      <c r="O1251" s="138" t="s">
        <v>277</v>
      </c>
      <c r="P1251" s="137" t="s">
        <v>277</v>
      </c>
      <c r="Q1251" s="138" t="s">
        <v>277</v>
      </c>
    </row>
    <row r="1252" spans="1:17" ht="20.149999999999999" customHeight="1" x14ac:dyDescent="0.35">
      <c r="A1252" s="148"/>
      <c r="C1252" s="136" t="s">
        <v>1512</v>
      </c>
      <c r="D1252" s="143" t="s">
        <v>277</v>
      </c>
      <c r="E1252" s="146" t="s">
        <v>277</v>
      </c>
      <c r="F1252" s="137" t="s">
        <v>277</v>
      </c>
      <c r="G1252" s="138" t="s">
        <v>277</v>
      </c>
      <c r="H1252" s="143" t="s">
        <v>277</v>
      </c>
      <c r="I1252" s="146" t="s">
        <v>277</v>
      </c>
      <c r="J1252" s="137" t="s">
        <v>277</v>
      </c>
      <c r="K1252" s="146" t="s">
        <v>277</v>
      </c>
      <c r="L1252" s="137" t="s">
        <v>277</v>
      </c>
      <c r="M1252" s="146" t="s">
        <v>277</v>
      </c>
      <c r="N1252" s="137" t="s">
        <v>277</v>
      </c>
      <c r="O1252" s="138" t="s">
        <v>277</v>
      </c>
      <c r="P1252" s="137">
        <v>0.98830409356777782</v>
      </c>
      <c r="Q1252" s="138">
        <v>1</v>
      </c>
    </row>
    <row r="1253" spans="1:17" ht="20.149999999999999" customHeight="1" x14ac:dyDescent="0.35">
      <c r="A1253" s="148"/>
      <c r="C1253" s="136" t="s">
        <v>1513</v>
      </c>
      <c r="D1253" s="143" t="s">
        <v>277</v>
      </c>
      <c r="E1253" s="146" t="s">
        <v>277</v>
      </c>
      <c r="F1253" s="137">
        <v>0</v>
      </c>
      <c r="G1253" s="138">
        <v>1</v>
      </c>
      <c r="H1253" s="143" t="s">
        <v>277</v>
      </c>
      <c r="I1253" s="146" t="s">
        <v>277</v>
      </c>
      <c r="J1253" s="137" t="s">
        <v>277</v>
      </c>
      <c r="K1253" s="146" t="s">
        <v>277</v>
      </c>
      <c r="L1253" s="137" t="s">
        <v>277</v>
      </c>
      <c r="M1253" s="146" t="s">
        <v>277</v>
      </c>
      <c r="N1253" s="137">
        <v>0.44444444444444442</v>
      </c>
      <c r="O1253" s="138">
        <v>0.66666666666666663</v>
      </c>
      <c r="P1253" s="137">
        <v>0.96857923497833331</v>
      </c>
      <c r="Q1253" s="138">
        <v>0.98360655738000002</v>
      </c>
    </row>
    <row r="1254" spans="1:17" ht="20.149999999999999" customHeight="1" x14ac:dyDescent="0.35">
      <c r="A1254" s="148"/>
      <c r="C1254" s="136" t="s">
        <v>1514</v>
      </c>
      <c r="D1254" s="143" t="s">
        <v>277</v>
      </c>
      <c r="E1254" s="146" t="s">
        <v>277</v>
      </c>
      <c r="F1254" s="137">
        <v>1</v>
      </c>
      <c r="G1254" s="138">
        <v>1</v>
      </c>
      <c r="H1254" s="143" t="s">
        <v>277</v>
      </c>
      <c r="I1254" s="146" t="s">
        <v>277</v>
      </c>
      <c r="J1254" s="137" t="s">
        <v>277</v>
      </c>
      <c r="K1254" s="146" t="s">
        <v>277</v>
      </c>
      <c r="L1254" s="137" t="s">
        <v>277</v>
      </c>
      <c r="M1254" s="146" t="s">
        <v>277</v>
      </c>
      <c r="N1254" s="137" t="s">
        <v>277</v>
      </c>
      <c r="O1254" s="138" t="s">
        <v>277</v>
      </c>
      <c r="P1254" s="137">
        <v>0.93691643052900009</v>
      </c>
      <c r="Q1254" s="138">
        <v>0.94781439139200008</v>
      </c>
    </row>
    <row r="1255" spans="1:17" ht="20.149999999999999" customHeight="1" x14ac:dyDescent="0.35">
      <c r="A1255" s="148"/>
      <c r="C1255" s="136" t="s">
        <v>1515</v>
      </c>
      <c r="D1255" s="143" t="s">
        <v>277</v>
      </c>
      <c r="E1255" s="146" t="s">
        <v>277</v>
      </c>
      <c r="F1255" s="137" t="s">
        <v>277</v>
      </c>
      <c r="G1255" s="138" t="s">
        <v>277</v>
      </c>
      <c r="H1255" s="143" t="s">
        <v>277</v>
      </c>
      <c r="I1255" s="146" t="s">
        <v>277</v>
      </c>
      <c r="J1255" s="137" t="s">
        <v>277</v>
      </c>
      <c r="K1255" s="146" t="s">
        <v>277</v>
      </c>
      <c r="L1255" s="137" t="s">
        <v>277</v>
      </c>
      <c r="M1255" s="146" t="s">
        <v>277</v>
      </c>
      <c r="N1255" s="137" t="s">
        <v>277</v>
      </c>
      <c r="O1255" s="138" t="s">
        <v>277</v>
      </c>
      <c r="P1255" s="137">
        <v>0.92708333333333326</v>
      </c>
      <c r="Q1255" s="138">
        <v>0.92812499999999998</v>
      </c>
    </row>
    <row r="1256" spans="1:17" ht="20.149999999999999" customHeight="1" x14ac:dyDescent="0.35">
      <c r="A1256" s="148"/>
      <c r="C1256" s="136" t="s">
        <v>1516</v>
      </c>
      <c r="D1256" s="143" t="s">
        <v>277</v>
      </c>
      <c r="E1256" s="146" t="s">
        <v>277</v>
      </c>
      <c r="F1256" s="137" t="s">
        <v>277</v>
      </c>
      <c r="G1256" s="138" t="s">
        <v>277</v>
      </c>
      <c r="H1256" s="143" t="s">
        <v>277</v>
      </c>
      <c r="I1256" s="146" t="s">
        <v>277</v>
      </c>
      <c r="J1256" s="137" t="s">
        <v>277</v>
      </c>
      <c r="K1256" s="146" t="s">
        <v>277</v>
      </c>
      <c r="L1256" s="137" t="s">
        <v>277</v>
      </c>
      <c r="M1256" s="146" t="s">
        <v>277</v>
      </c>
      <c r="N1256" s="137" t="s">
        <v>277</v>
      </c>
      <c r="O1256" s="138" t="s">
        <v>277</v>
      </c>
      <c r="P1256" s="137">
        <v>0.95264014014500009</v>
      </c>
      <c r="Q1256" s="138">
        <v>0.96609109109583347</v>
      </c>
    </row>
    <row r="1257" spans="1:17" ht="20.149999999999999" customHeight="1" x14ac:dyDescent="0.35">
      <c r="A1257" s="148"/>
      <c r="C1257" s="136" t="s">
        <v>1517</v>
      </c>
      <c r="D1257" s="143">
        <v>1</v>
      </c>
      <c r="E1257" s="146">
        <v>0.99967121486108801</v>
      </c>
      <c r="F1257" s="137" t="s">
        <v>277</v>
      </c>
      <c r="G1257" s="138" t="s">
        <v>277</v>
      </c>
      <c r="H1257" s="143" t="s">
        <v>277</v>
      </c>
      <c r="I1257" s="146" t="s">
        <v>277</v>
      </c>
      <c r="J1257" s="137" t="s">
        <v>277</v>
      </c>
      <c r="K1257" s="146" t="s">
        <v>277</v>
      </c>
      <c r="L1257" s="137" t="s">
        <v>277</v>
      </c>
      <c r="M1257" s="146" t="s">
        <v>277</v>
      </c>
      <c r="N1257" s="137">
        <v>0.86486486486486491</v>
      </c>
      <c r="O1257" s="138">
        <v>0.89189189189189189</v>
      </c>
      <c r="P1257" s="137">
        <v>0.97493895234909089</v>
      </c>
      <c r="Q1257" s="138">
        <v>0.98547242527083323</v>
      </c>
    </row>
    <row r="1258" spans="1:17" ht="20.149999999999999" customHeight="1" x14ac:dyDescent="0.35">
      <c r="A1258" s="148"/>
      <c r="C1258" s="136" t="s">
        <v>1518</v>
      </c>
      <c r="D1258" s="143" t="s">
        <v>277</v>
      </c>
      <c r="E1258" s="146" t="s">
        <v>277</v>
      </c>
      <c r="F1258" s="137" t="s">
        <v>277</v>
      </c>
      <c r="G1258" s="138" t="s">
        <v>277</v>
      </c>
      <c r="H1258" s="143" t="s">
        <v>277</v>
      </c>
      <c r="I1258" s="146" t="s">
        <v>277</v>
      </c>
      <c r="J1258" s="137" t="s">
        <v>277</v>
      </c>
      <c r="K1258" s="146" t="s">
        <v>277</v>
      </c>
      <c r="L1258" s="137" t="s">
        <v>277</v>
      </c>
      <c r="M1258" s="146" t="s">
        <v>277</v>
      </c>
      <c r="N1258" s="137" t="s">
        <v>277</v>
      </c>
      <c r="O1258" s="138" t="s">
        <v>277</v>
      </c>
      <c r="P1258" s="137">
        <v>0.95334757835000006</v>
      </c>
      <c r="Q1258" s="138">
        <v>0.95227920228249985</v>
      </c>
    </row>
    <row r="1259" spans="1:17" ht="20.149999999999999" customHeight="1" x14ac:dyDescent="0.35">
      <c r="A1259" s="148"/>
      <c r="C1259" s="136" t="s">
        <v>1519</v>
      </c>
      <c r="D1259" s="143" t="s">
        <v>277</v>
      </c>
      <c r="E1259" s="146" t="s">
        <v>277</v>
      </c>
      <c r="F1259" s="137" t="s">
        <v>277</v>
      </c>
      <c r="G1259" s="138" t="s">
        <v>277</v>
      </c>
      <c r="H1259" s="143" t="s">
        <v>277</v>
      </c>
      <c r="I1259" s="146" t="s">
        <v>277</v>
      </c>
      <c r="J1259" s="137" t="s">
        <v>277</v>
      </c>
      <c r="K1259" s="146" t="s">
        <v>277</v>
      </c>
      <c r="L1259" s="137" t="s">
        <v>277</v>
      </c>
      <c r="M1259" s="146" t="s">
        <v>277</v>
      </c>
      <c r="N1259" s="137" t="s">
        <v>277</v>
      </c>
      <c r="O1259" s="138" t="s">
        <v>277</v>
      </c>
      <c r="P1259" s="137">
        <v>0.87222222222250001</v>
      </c>
      <c r="Q1259" s="138">
        <v>0.94722222222249997</v>
      </c>
    </row>
    <row r="1260" spans="1:17" ht="20.149999999999999" customHeight="1" x14ac:dyDescent="0.35">
      <c r="A1260" s="148"/>
      <c r="C1260" s="136" t="s">
        <v>1520</v>
      </c>
      <c r="D1260" s="143" t="s">
        <v>277</v>
      </c>
      <c r="E1260" s="146" t="s">
        <v>277</v>
      </c>
      <c r="F1260" s="137" t="s">
        <v>277</v>
      </c>
      <c r="G1260" s="138" t="s">
        <v>277</v>
      </c>
      <c r="H1260" s="143" t="s">
        <v>277</v>
      </c>
      <c r="I1260" s="146" t="s">
        <v>277</v>
      </c>
      <c r="J1260" s="137" t="s">
        <v>277</v>
      </c>
      <c r="K1260" s="146" t="s">
        <v>277</v>
      </c>
      <c r="L1260" s="137" t="s">
        <v>277</v>
      </c>
      <c r="M1260" s="146" t="s">
        <v>277</v>
      </c>
      <c r="N1260" s="137" t="s">
        <v>277</v>
      </c>
      <c r="O1260" s="138" t="s">
        <v>277</v>
      </c>
      <c r="P1260" s="137">
        <v>0.96931040281000014</v>
      </c>
      <c r="Q1260" s="138">
        <v>0.94180381830285709</v>
      </c>
    </row>
    <row r="1261" spans="1:17" ht="20.149999999999999" customHeight="1" x14ac:dyDescent="0.35">
      <c r="A1261" s="148"/>
      <c r="C1261" s="136" t="s">
        <v>1521</v>
      </c>
      <c r="D1261" s="143" t="s">
        <v>277</v>
      </c>
      <c r="E1261" s="146" t="s">
        <v>277</v>
      </c>
      <c r="F1261" s="137" t="s">
        <v>277</v>
      </c>
      <c r="G1261" s="138" t="s">
        <v>277</v>
      </c>
      <c r="H1261" s="143" t="s">
        <v>277</v>
      </c>
      <c r="I1261" s="146" t="s">
        <v>277</v>
      </c>
      <c r="J1261" s="137" t="s">
        <v>277</v>
      </c>
      <c r="K1261" s="146" t="s">
        <v>277</v>
      </c>
      <c r="L1261" s="137" t="s">
        <v>277</v>
      </c>
      <c r="M1261" s="146" t="s">
        <v>277</v>
      </c>
      <c r="N1261" s="137" t="s">
        <v>277</v>
      </c>
      <c r="O1261" s="138" t="s">
        <v>277</v>
      </c>
      <c r="P1261" s="137">
        <v>0.96549671592999997</v>
      </c>
      <c r="Q1261" s="138">
        <v>0.93965517241499996</v>
      </c>
    </row>
    <row r="1262" spans="1:17" ht="20.149999999999999" customHeight="1" x14ac:dyDescent="0.35">
      <c r="A1262" s="148"/>
      <c r="C1262" s="136" t="s">
        <v>1522</v>
      </c>
      <c r="D1262" s="143" t="s">
        <v>277</v>
      </c>
      <c r="E1262" s="146" t="s">
        <v>277</v>
      </c>
      <c r="F1262" s="137" t="s">
        <v>277</v>
      </c>
      <c r="G1262" s="138" t="s">
        <v>277</v>
      </c>
      <c r="H1262" s="143" t="s">
        <v>277</v>
      </c>
      <c r="I1262" s="146" t="s">
        <v>277</v>
      </c>
      <c r="J1262" s="137" t="s">
        <v>277</v>
      </c>
      <c r="K1262" s="146" t="s">
        <v>277</v>
      </c>
      <c r="L1262" s="137" t="s">
        <v>277</v>
      </c>
      <c r="M1262" s="146" t="s">
        <v>277</v>
      </c>
      <c r="N1262" s="137" t="s">
        <v>277</v>
      </c>
      <c r="O1262" s="138" t="s">
        <v>277</v>
      </c>
      <c r="P1262" s="137">
        <v>0.93103448275999989</v>
      </c>
      <c r="Q1262" s="138" t="s">
        <v>277</v>
      </c>
    </row>
    <row r="1263" spans="1:17" ht="20.149999999999999" customHeight="1" x14ac:dyDescent="0.35">
      <c r="A1263" s="148"/>
      <c r="C1263" s="136" t="s">
        <v>1523</v>
      </c>
      <c r="D1263" s="143" t="s">
        <v>277</v>
      </c>
      <c r="E1263" s="146" t="s">
        <v>277</v>
      </c>
      <c r="F1263" s="137" t="s">
        <v>277</v>
      </c>
      <c r="G1263" s="138" t="s">
        <v>277</v>
      </c>
      <c r="H1263" s="143" t="s">
        <v>277</v>
      </c>
      <c r="I1263" s="146" t="s">
        <v>277</v>
      </c>
      <c r="J1263" s="137" t="s">
        <v>277</v>
      </c>
      <c r="K1263" s="146" t="s">
        <v>277</v>
      </c>
      <c r="L1263" s="137" t="s">
        <v>277</v>
      </c>
      <c r="M1263" s="146" t="s">
        <v>277</v>
      </c>
      <c r="N1263" s="137" t="s">
        <v>277</v>
      </c>
      <c r="O1263" s="138" t="s">
        <v>277</v>
      </c>
      <c r="P1263" s="137">
        <v>0.9375</v>
      </c>
      <c r="Q1263" s="138">
        <v>0.98619047619200007</v>
      </c>
    </row>
    <row r="1264" spans="1:17" ht="20.149999999999999" customHeight="1" x14ac:dyDescent="0.35">
      <c r="A1264" s="148"/>
      <c r="C1264" s="136" t="s">
        <v>1524</v>
      </c>
      <c r="D1264" s="143" t="s">
        <v>277</v>
      </c>
      <c r="E1264" s="146" t="s">
        <v>277</v>
      </c>
      <c r="F1264" s="137" t="s">
        <v>277</v>
      </c>
      <c r="G1264" s="138" t="s">
        <v>277</v>
      </c>
      <c r="H1264" s="143" t="s">
        <v>277</v>
      </c>
      <c r="I1264" s="146" t="s">
        <v>277</v>
      </c>
      <c r="J1264" s="137" t="s">
        <v>277</v>
      </c>
      <c r="K1264" s="146" t="s">
        <v>277</v>
      </c>
      <c r="L1264" s="137" t="s">
        <v>277</v>
      </c>
      <c r="M1264" s="146" t="s">
        <v>277</v>
      </c>
      <c r="N1264" s="137" t="s">
        <v>277</v>
      </c>
      <c r="O1264" s="138" t="s">
        <v>277</v>
      </c>
      <c r="P1264" s="137">
        <v>0.92063492063999997</v>
      </c>
      <c r="Q1264" s="138">
        <v>0.78571428572000002</v>
      </c>
    </row>
    <row r="1265" spans="1:17" ht="20.149999999999999" customHeight="1" x14ac:dyDescent="0.35">
      <c r="A1265" s="148"/>
      <c r="C1265" s="136" t="s">
        <v>1525</v>
      </c>
      <c r="D1265" s="143" t="s">
        <v>277</v>
      </c>
      <c r="E1265" s="146" t="s">
        <v>277</v>
      </c>
      <c r="F1265" s="137" t="s">
        <v>277</v>
      </c>
      <c r="G1265" s="138" t="s">
        <v>277</v>
      </c>
      <c r="H1265" s="143" t="s">
        <v>277</v>
      </c>
      <c r="I1265" s="146" t="s">
        <v>277</v>
      </c>
      <c r="J1265" s="137" t="s">
        <v>277</v>
      </c>
      <c r="K1265" s="146" t="s">
        <v>277</v>
      </c>
      <c r="L1265" s="137" t="s">
        <v>277</v>
      </c>
      <c r="M1265" s="146" t="s">
        <v>277</v>
      </c>
      <c r="N1265" s="137" t="s">
        <v>277</v>
      </c>
      <c r="O1265" s="138" t="s">
        <v>277</v>
      </c>
      <c r="P1265" s="137">
        <v>0.91111111111999998</v>
      </c>
      <c r="Q1265" s="138">
        <v>0.95918317412600007</v>
      </c>
    </row>
    <row r="1266" spans="1:17" ht="20.149999999999999" customHeight="1" x14ac:dyDescent="0.35">
      <c r="A1266" s="148"/>
      <c r="C1266" s="136" t="s">
        <v>1526</v>
      </c>
      <c r="D1266" s="143" t="s">
        <v>277</v>
      </c>
      <c r="E1266" s="146" t="s">
        <v>277</v>
      </c>
      <c r="F1266" s="137" t="s">
        <v>277</v>
      </c>
      <c r="G1266" s="138" t="s">
        <v>277</v>
      </c>
      <c r="H1266" s="143" t="s">
        <v>277</v>
      </c>
      <c r="I1266" s="146" t="s">
        <v>277</v>
      </c>
      <c r="J1266" s="137" t="s">
        <v>277</v>
      </c>
      <c r="K1266" s="146" t="s">
        <v>277</v>
      </c>
      <c r="L1266" s="137" t="s">
        <v>277</v>
      </c>
      <c r="M1266" s="146" t="s">
        <v>277</v>
      </c>
      <c r="N1266" s="137" t="s">
        <v>277</v>
      </c>
      <c r="O1266" s="138" t="s">
        <v>277</v>
      </c>
      <c r="P1266" s="137">
        <v>0.77777777778000001</v>
      </c>
      <c r="Q1266" s="138" t="s">
        <v>277</v>
      </c>
    </row>
    <row r="1267" spans="1:17" ht="20.149999999999999" customHeight="1" x14ac:dyDescent="0.35">
      <c r="A1267" s="148"/>
      <c r="C1267" s="136" t="s">
        <v>1527</v>
      </c>
      <c r="D1267" s="143" t="s">
        <v>277</v>
      </c>
      <c r="E1267" s="146" t="s">
        <v>277</v>
      </c>
      <c r="F1267" s="137" t="s">
        <v>277</v>
      </c>
      <c r="G1267" s="138" t="s">
        <v>277</v>
      </c>
      <c r="H1267" s="143" t="s">
        <v>277</v>
      </c>
      <c r="I1267" s="146" t="s">
        <v>277</v>
      </c>
      <c r="J1267" s="137" t="s">
        <v>277</v>
      </c>
      <c r="K1267" s="146" t="s">
        <v>277</v>
      </c>
      <c r="L1267" s="137" t="s">
        <v>277</v>
      </c>
      <c r="M1267" s="146" t="s">
        <v>277</v>
      </c>
      <c r="N1267" s="137" t="s">
        <v>277</v>
      </c>
      <c r="O1267" s="138" t="s">
        <v>277</v>
      </c>
      <c r="P1267" s="137">
        <v>0.96929824561666678</v>
      </c>
      <c r="Q1267" s="138">
        <v>0.94736842105666663</v>
      </c>
    </row>
    <row r="1268" spans="1:17" ht="20.149999999999999" customHeight="1" x14ac:dyDescent="0.35">
      <c r="A1268" s="148"/>
      <c r="C1268" s="136" t="s">
        <v>1528</v>
      </c>
      <c r="D1268" s="143" t="s">
        <v>277</v>
      </c>
      <c r="E1268" s="146" t="s">
        <v>277</v>
      </c>
      <c r="F1268" s="137">
        <v>1</v>
      </c>
      <c r="G1268" s="138">
        <v>1</v>
      </c>
      <c r="H1268" s="143" t="s">
        <v>277</v>
      </c>
      <c r="I1268" s="146" t="s">
        <v>277</v>
      </c>
      <c r="J1268" s="137" t="s">
        <v>277</v>
      </c>
      <c r="K1268" s="146" t="s">
        <v>277</v>
      </c>
      <c r="L1268" s="137" t="s">
        <v>277</v>
      </c>
      <c r="M1268" s="146" t="s">
        <v>277</v>
      </c>
      <c r="N1268" s="137" t="s">
        <v>277</v>
      </c>
      <c r="O1268" s="138" t="s">
        <v>277</v>
      </c>
      <c r="P1268" s="137">
        <v>0.938443557027</v>
      </c>
      <c r="Q1268" s="138">
        <v>0.97492753623200001</v>
      </c>
    </row>
    <row r="1269" spans="1:17" ht="20.149999999999999" customHeight="1" x14ac:dyDescent="0.35">
      <c r="A1269" s="148"/>
      <c r="C1269" s="136" t="s">
        <v>1529</v>
      </c>
      <c r="D1269" s="143" t="s">
        <v>277</v>
      </c>
      <c r="E1269" s="146" t="s">
        <v>277</v>
      </c>
      <c r="F1269" s="137" t="s">
        <v>277</v>
      </c>
      <c r="G1269" s="138" t="s">
        <v>277</v>
      </c>
      <c r="H1269" s="143" t="s">
        <v>277</v>
      </c>
      <c r="I1269" s="146" t="s">
        <v>277</v>
      </c>
      <c r="J1269" s="137" t="s">
        <v>277</v>
      </c>
      <c r="K1269" s="146" t="s">
        <v>277</v>
      </c>
      <c r="L1269" s="137" t="s">
        <v>277</v>
      </c>
      <c r="M1269" s="146" t="s">
        <v>277</v>
      </c>
      <c r="N1269" s="137" t="s">
        <v>277</v>
      </c>
      <c r="O1269" s="138" t="s">
        <v>277</v>
      </c>
      <c r="P1269" s="137">
        <v>1</v>
      </c>
      <c r="Q1269" s="138">
        <v>1</v>
      </c>
    </row>
    <row r="1270" spans="1:17" ht="20.149999999999999" customHeight="1" x14ac:dyDescent="0.35">
      <c r="A1270" s="148"/>
      <c r="C1270" s="136" t="s">
        <v>1530</v>
      </c>
      <c r="D1270" s="143" t="s">
        <v>277</v>
      </c>
      <c r="E1270" s="146" t="s">
        <v>277</v>
      </c>
      <c r="F1270" s="137" t="s">
        <v>277</v>
      </c>
      <c r="G1270" s="138" t="s">
        <v>277</v>
      </c>
      <c r="H1270" s="143" t="s">
        <v>277</v>
      </c>
      <c r="I1270" s="146" t="s">
        <v>277</v>
      </c>
      <c r="J1270" s="137" t="s">
        <v>277</v>
      </c>
      <c r="K1270" s="146" t="s">
        <v>277</v>
      </c>
      <c r="L1270" s="137" t="s">
        <v>277</v>
      </c>
      <c r="M1270" s="146" t="s">
        <v>277</v>
      </c>
      <c r="N1270" s="137" t="s">
        <v>277</v>
      </c>
      <c r="O1270" s="138" t="s">
        <v>277</v>
      </c>
      <c r="P1270" s="137">
        <v>0.9509259259266668</v>
      </c>
      <c r="Q1270" s="138">
        <v>0.96875</v>
      </c>
    </row>
    <row r="1271" spans="1:17" ht="20.149999999999999" customHeight="1" x14ac:dyDescent="0.35">
      <c r="A1271" s="148"/>
      <c r="C1271" s="136" t="s">
        <v>1531</v>
      </c>
      <c r="D1271" s="143" t="s">
        <v>277</v>
      </c>
      <c r="E1271" s="146" t="s">
        <v>277</v>
      </c>
      <c r="F1271" s="137" t="s">
        <v>277</v>
      </c>
      <c r="G1271" s="138" t="s">
        <v>277</v>
      </c>
      <c r="H1271" s="143" t="s">
        <v>277</v>
      </c>
      <c r="I1271" s="146" t="s">
        <v>277</v>
      </c>
      <c r="J1271" s="137" t="s">
        <v>277</v>
      </c>
      <c r="K1271" s="146" t="s">
        <v>277</v>
      </c>
      <c r="L1271" s="137" t="s">
        <v>277</v>
      </c>
      <c r="M1271" s="146" t="s">
        <v>277</v>
      </c>
      <c r="N1271" s="137" t="s">
        <v>277</v>
      </c>
      <c r="O1271" s="138" t="s">
        <v>277</v>
      </c>
      <c r="P1271" s="137">
        <v>0.92528735632333337</v>
      </c>
      <c r="Q1271" s="138">
        <v>0.92928795342818193</v>
      </c>
    </row>
    <row r="1272" spans="1:17" ht="20.149999999999999" customHeight="1" x14ac:dyDescent="0.35">
      <c r="A1272" s="148"/>
      <c r="C1272" s="136" t="s">
        <v>1532</v>
      </c>
      <c r="D1272" s="143" t="s">
        <v>277</v>
      </c>
      <c r="E1272" s="146" t="s">
        <v>277</v>
      </c>
      <c r="F1272" s="137" t="s">
        <v>277</v>
      </c>
      <c r="G1272" s="138" t="s">
        <v>277</v>
      </c>
      <c r="H1272" s="143" t="s">
        <v>277</v>
      </c>
      <c r="I1272" s="146" t="s">
        <v>277</v>
      </c>
      <c r="J1272" s="137" t="s">
        <v>277</v>
      </c>
      <c r="K1272" s="146" t="s">
        <v>277</v>
      </c>
      <c r="L1272" s="137" t="s">
        <v>277</v>
      </c>
      <c r="M1272" s="146" t="s">
        <v>277</v>
      </c>
      <c r="N1272" s="137" t="s">
        <v>277</v>
      </c>
      <c r="O1272" s="138" t="s">
        <v>277</v>
      </c>
      <c r="P1272" s="137">
        <v>0.9149204872933332</v>
      </c>
      <c r="Q1272" s="138">
        <v>0.94723568515583334</v>
      </c>
    </row>
    <row r="1273" spans="1:17" ht="20.149999999999999" customHeight="1" x14ac:dyDescent="0.35">
      <c r="A1273" s="148"/>
      <c r="C1273" s="136" t="s">
        <v>1533</v>
      </c>
      <c r="D1273" s="143" t="s">
        <v>277</v>
      </c>
      <c r="E1273" s="146" t="s">
        <v>277</v>
      </c>
      <c r="F1273" s="137" t="s">
        <v>277</v>
      </c>
      <c r="G1273" s="138" t="s">
        <v>277</v>
      </c>
      <c r="H1273" s="143" t="s">
        <v>277</v>
      </c>
      <c r="I1273" s="146" t="s">
        <v>277</v>
      </c>
      <c r="J1273" s="137" t="s">
        <v>277</v>
      </c>
      <c r="K1273" s="146" t="s">
        <v>277</v>
      </c>
      <c r="L1273" s="137" t="s">
        <v>277</v>
      </c>
      <c r="M1273" s="146" t="s">
        <v>277</v>
      </c>
      <c r="N1273" s="137" t="s">
        <v>277</v>
      </c>
      <c r="O1273" s="138" t="s">
        <v>277</v>
      </c>
      <c r="P1273" s="137">
        <v>0.96969696969916686</v>
      </c>
      <c r="Q1273" s="138">
        <v>0.96136363636583344</v>
      </c>
    </row>
    <row r="1274" spans="1:17" ht="20.149999999999999" customHeight="1" x14ac:dyDescent="0.35">
      <c r="A1274" s="148"/>
      <c r="C1274" s="136" t="s">
        <v>1534</v>
      </c>
      <c r="D1274" s="143" t="s">
        <v>277</v>
      </c>
      <c r="E1274" s="146" t="s">
        <v>277</v>
      </c>
      <c r="F1274" s="137">
        <v>0.997</v>
      </c>
      <c r="G1274" s="138">
        <v>1</v>
      </c>
      <c r="H1274" s="143" t="s">
        <v>277</v>
      </c>
      <c r="I1274" s="146" t="s">
        <v>277</v>
      </c>
      <c r="J1274" s="137" t="s">
        <v>277</v>
      </c>
      <c r="K1274" s="146" t="s">
        <v>277</v>
      </c>
      <c r="L1274" s="137" t="s">
        <v>277</v>
      </c>
      <c r="M1274" s="146" t="s">
        <v>277</v>
      </c>
      <c r="N1274" s="137" t="s">
        <v>277</v>
      </c>
      <c r="O1274" s="138" t="s">
        <v>277</v>
      </c>
      <c r="P1274" s="137" t="s">
        <v>277</v>
      </c>
      <c r="Q1274" s="138" t="s">
        <v>277</v>
      </c>
    </row>
    <row r="1275" spans="1:17" ht="20.149999999999999" customHeight="1" x14ac:dyDescent="0.35">
      <c r="A1275" s="148"/>
      <c r="C1275" s="136" t="s">
        <v>1535</v>
      </c>
      <c r="D1275" s="143" t="s">
        <v>277</v>
      </c>
      <c r="E1275" s="146" t="s">
        <v>277</v>
      </c>
      <c r="F1275" s="137" t="s">
        <v>277</v>
      </c>
      <c r="G1275" s="138" t="s">
        <v>277</v>
      </c>
      <c r="H1275" s="143" t="s">
        <v>277</v>
      </c>
      <c r="I1275" s="146" t="s">
        <v>277</v>
      </c>
      <c r="J1275" s="137" t="s">
        <v>277</v>
      </c>
      <c r="K1275" s="146" t="s">
        <v>277</v>
      </c>
      <c r="L1275" s="137" t="s">
        <v>277</v>
      </c>
      <c r="M1275" s="146" t="s">
        <v>277</v>
      </c>
      <c r="N1275" s="137" t="s">
        <v>277</v>
      </c>
      <c r="O1275" s="138" t="s">
        <v>277</v>
      </c>
      <c r="P1275" s="137">
        <v>0.95706444094000009</v>
      </c>
      <c r="Q1275" s="138">
        <v>0.96222527472749986</v>
      </c>
    </row>
    <row r="1276" spans="1:17" ht="20.149999999999999" customHeight="1" x14ac:dyDescent="0.35">
      <c r="A1276" s="148"/>
      <c r="C1276" s="136" t="s">
        <v>1536</v>
      </c>
      <c r="D1276" s="143" t="s">
        <v>277</v>
      </c>
      <c r="E1276" s="146" t="s">
        <v>277</v>
      </c>
      <c r="F1276" s="137" t="s">
        <v>277</v>
      </c>
      <c r="G1276" s="138" t="s">
        <v>277</v>
      </c>
      <c r="H1276" s="143" t="s">
        <v>277</v>
      </c>
      <c r="I1276" s="146" t="s">
        <v>277</v>
      </c>
      <c r="J1276" s="137" t="s">
        <v>277</v>
      </c>
      <c r="K1276" s="146" t="s">
        <v>277</v>
      </c>
      <c r="L1276" s="137" t="s">
        <v>277</v>
      </c>
      <c r="M1276" s="146" t="s">
        <v>277</v>
      </c>
      <c r="N1276" s="137" t="s">
        <v>277</v>
      </c>
      <c r="O1276" s="138" t="s">
        <v>277</v>
      </c>
      <c r="P1276" s="137">
        <v>0.95689655172499999</v>
      </c>
      <c r="Q1276" s="138">
        <v>0.98850574712666672</v>
      </c>
    </row>
    <row r="1277" spans="1:17" ht="20.149999999999999" customHeight="1" x14ac:dyDescent="0.35">
      <c r="A1277" s="148"/>
      <c r="C1277" s="136" t="s">
        <v>1537</v>
      </c>
      <c r="D1277" s="143" t="s">
        <v>277</v>
      </c>
      <c r="E1277" s="146" t="s">
        <v>277</v>
      </c>
      <c r="F1277" s="137">
        <v>0</v>
      </c>
      <c r="G1277" s="138">
        <v>0.99992381818181819</v>
      </c>
      <c r="H1277" s="143" t="s">
        <v>277</v>
      </c>
      <c r="I1277" s="146" t="s">
        <v>277</v>
      </c>
      <c r="J1277" s="137" t="s">
        <v>277</v>
      </c>
      <c r="K1277" s="146" t="s">
        <v>277</v>
      </c>
      <c r="L1277" s="137" t="s">
        <v>277</v>
      </c>
      <c r="M1277" s="146" t="s">
        <v>277</v>
      </c>
      <c r="N1277" s="137" t="s">
        <v>277</v>
      </c>
      <c r="O1277" s="138" t="s">
        <v>277</v>
      </c>
      <c r="P1277" s="137">
        <v>0.96717171717499995</v>
      </c>
      <c r="Q1277" s="138">
        <v>0.89898989899583337</v>
      </c>
    </row>
    <row r="1278" spans="1:17" ht="20.149999999999999" customHeight="1" x14ac:dyDescent="0.35">
      <c r="A1278" s="148"/>
      <c r="C1278" s="136" t="s">
        <v>1538</v>
      </c>
      <c r="D1278" s="143" t="s">
        <v>277</v>
      </c>
      <c r="E1278" s="146" t="s">
        <v>277</v>
      </c>
      <c r="F1278" s="137" t="s">
        <v>277</v>
      </c>
      <c r="G1278" s="138" t="s">
        <v>277</v>
      </c>
      <c r="H1278" s="143" t="s">
        <v>277</v>
      </c>
      <c r="I1278" s="146" t="s">
        <v>277</v>
      </c>
      <c r="J1278" s="137" t="s">
        <v>277</v>
      </c>
      <c r="K1278" s="146" t="s">
        <v>277</v>
      </c>
      <c r="L1278" s="137" t="s">
        <v>277</v>
      </c>
      <c r="M1278" s="146" t="s">
        <v>277</v>
      </c>
      <c r="N1278" s="137" t="s">
        <v>277</v>
      </c>
      <c r="O1278" s="138" t="s">
        <v>277</v>
      </c>
      <c r="P1278" s="137">
        <v>0.9375000000025</v>
      </c>
      <c r="Q1278" s="138">
        <v>1</v>
      </c>
    </row>
    <row r="1279" spans="1:17" ht="20.149999999999999" customHeight="1" x14ac:dyDescent="0.35">
      <c r="A1279" s="148"/>
      <c r="C1279" s="136" t="s">
        <v>1539</v>
      </c>
      <c r="D1279" s="143" t="s">
        <v>277</v>
      </c>
      <c r="E1279" s="146" t="s">
        <v>277</v>
      </c>
      <c r="F1279" s="137" t="s">
        <v>277</v>
      </c>
      <c r="G1279" s="138" t="s">
        <v>277</v>
      </c>
      <c r="H1279" s="143" t="s">
        <v>277</v>
      </c>
      <c r="I1279" s="146" t="s">
        <v>277</v>
      </c>
      <c r="J1279" s="137" t="s">
        <v>277</v>
      </c>
      <c r="K1279" s="146" t="s">
        <v>277</v>
      </c>
      <c r="L1279" s="137" t="s">
        <v>277</v>
      </c>
      <c r="M1279" s="146" t="s">
        <v>277</v>
      </c>
      <c r="N1279" s="137" t="s">
        <v>277</v>
      </c>
      <c r="O1279" s="138" t="s">
        <v>277</v>
      </c>
      <c r="P1279" s="137">
        <v>0.98488562091666665</v>
      </c>
      <c r="Q1279" s="138">
        <v>0.91952614379333342</v>
      </c>
    </row>
    <row r="1280" spans="1:17" ht="20.149999999999999" customHeight="1" x14ac:dyDescent="0.35">
      <c r="A1280" s="148"/>
      <c r="C1280" s="136" t="s">
        <v>1540</v>
      </c>
      <c r="D1280" s="143" t="s">
        <v>277</v>
      </c>
      <c r="E1280" s="146" t="s">
        <v>277</v>
      </c>
      <c r="F1280" s="137" t="s">
        <v>277</v>
      </c>
      <c r="G1280" s="138" t="s">
        <v>277</v>
      </c>
      <c r="H1280" s="143" t="s">
        <v>277</v>
      </c>
      <c r="I1280" s="146" t="s">
        <v>277</v>
      </c>
      <c r="J1280" s="137" t="s">
        <v>277</v>
      </c>
      <c r="K1280" s="146" t="s">
        <v>277</v>
      </c>
      <c r="L1280" s="137" t="s">
        <v>277</v>
      </c>
      <c r="M1280" s="146" t="s">
        <v>277</v>
      </c>
      <c r="N1280" s="137" t="s">
        <v>277</v>
      </c>
      <c r="O1280" s="138" t="s">
        <v>277</v>
      </c>
      <c r="P1280" s="137">
        <v>0.98787878787909089</v>
      </c>
      <c r="Q1280" s="138">
        <v>0.98522727272727262</v>
      </c>
    </row>
    <row r="1281" spans="1:17" ht="20.149999999999999" customHeight="1" x14ac:dyDescent="0.35">
      <c r="A1281" s="148"/>
      <c r="C1281" s="136" t="s">
        <v>1541</v>
      </c>
      <c r="D1281" s="143" t="s">
        <v>277</v>
      </c>
      <c r="E1281" s="146" t="s">
        <v>277</v>
      </c>
      <c r="F1281" s="137" t="s">
        <v>277</v>
      </c>
      <c r="G1281" s="138" t="s">
        <v>277</v>
      </c>
      <c r="H1281" s="143" t="s">
        <v>277</v>
      </c>
      <c r="I1281" s="146" t="s">
        <v>277</v>
      </c>
      <c r="J1281" s="137" t="s">
        <v>277</v>
      </c>
      <c r="K1281" s="146" t="s">
        <v>277</v>
      </c>
      <c r="L1281" s="137" t="s">
        <v>277</v>
      </c>
      <c r="M1281" s="146" t="s">
        <v>277</v>
      </c>
      <c r="N1281" s="137" t="s">
        <v>277</v>
      </c>
      <c r="O1281" s="138" t="s">
        <v>277</v>
      </c>
      <c r="P1281" s="137">
        <v>0.87561050061583334</v>
      </c>
      <c r="Q1281" s="138">
        <v>0.88311688312454539</v>
      </c>
    </row>
    <row r="1282" spans="1:17" ht="20.149999999999999" customHeight="1" x14ac:dyDescent="0.35">
      <c r="A1282" s="148"/>
      <c r="C1282" s="136" t="s">
        <v>1542</v>
      </c>
      <c r="D1282" s="143" t="s">
        <v>277</v>
      </c>
      <c r="E1282" s="146" t="s">
        <v>277</v>
      </c>
      <c r="F1282" s="137">
        <v>0</v>
      </c>
      <c r="G1282" s="138">
        <v>1</v>
      </c>
      <c r="H1282" s="143" t="s">
        <v>277</v>
      </c>
      <c r="I1282" s="146" t="s">
        <v>277</v>
      </c>
      <c r="J1282" s="137" t="s">
        <v>277</v>
      </c>
      <c r="K1282" s="146" t="s">
        <v>277</v>
      </c>
      <c r="L1282" s="137" t="s">
        <v>277</v>
      </c>
      <c r="M1282" s="146" t="s">
        <v>277</v>
      </c>
      <c r="N1282" s="137" t="s">
        <v>277</v>
      </c>
      <c r="O1282" s="138" t="s">
        <v>277</v>
      </c>
      <c r="P1282" s="137" t="s">
        <v>277</v>
      </c>
      <c r="Q1282" s="138" t="s">
        <v>277</v>
      </c>
    </row>
    <row r="1283" spans="1:17" ht="20.149999999999999" customHeight="1" x14ac:dyDescent="0.35">
      <c r="A1283" s="148"/>
      <c r="C1283" s="136" t="s">
        <v>1543</v>
      </c>
      <c r="D1283" s="143" t="s">
        <v>277</v>
      </c>
      <c r="E1283" s="146" t="s">
        <v>277</v>
      </c>
      <c r="F1283" s="137">
        <v>0</v>
      </c>
      <c r="G1283" s="138">
        <v>0.99022336363636365</v>
      </c>
      <c r="H1283" s="143" t="s">
        <v>277</v>
      </c>
      <c r="I1283" s="146" t="s">
        <v>277</v>
      </c>
      <c r="J1283" s="137" t="s">
        <v>277</v>
      </c>
      <c r="K1283" s="146" t="s">
        <v>277</v>
      </c>
      <c r="L1283" s="137" t="s">
        <v>277</v>
      </c>
      <c r="M1283" s="146" t="s">
        <v>277</v>
      </c>
      <c r="N1283" s="137" t="s">
        <v>277</v>
      </c>
      <c r="O1283" s="138" t="s">
        <v>277</v>
      </c>
      <c r="P1283" s="137" t="s">
        <v>277</v>
      </c>
      <c r="Q1283" s="138" t="s">
        <v>277</v>
      </c>
    </row>
    <row r="1284" spans="1:17" ht="20.149999999999999" customHeight="1" x14ac:dyDescent="0.35">
      <c r="A1284" s="148"/>
      <c r="C1284" s="136" t="s">
        <v>1544</v>
      </c>
      <c r="D1284" s="143" t="s">
        <v>277</v>
      </c>
      <c r="E1284" s="146" t="s">
        <v>277</v>
      </c>
      <c r="F1284" s="137" t="s">
        <v>277</v>
      </c>
      <c r="G1284" s="138" t="s">
        <v>277</v>
      </c>
      <c r="H1284" s="143" t="s">
        <v>277</v>
      </c>
      <c r="I1284" s="146" t="s">
        <v>277</v>
      </c>
      <c r="J1284" s="137" t="s">
        <v>277</v>
      </c>
      <c r="K1284" s="146" t="s">
        <v>277</v>
      </c>
      <c r="L1284" s="137" t="s">
        <v>277</v>
      </c>
      <c r="M1284" s="146" t="s">
        <v>277</v>
      </c>
      <c r="N1284" s="137" t="s">
        <v>277</v>
      </c>
      <c r="O1284" s="138" t="s">
        <v>277</v>
      </c>
      <c r="P1284" s="137">
        <v>0.8125</v>
      </c>
      <c r="Q1284" s="138">
        <v>0.90340909090909094</v>
      </c>
    </row>
    <row r="1285" spans="1:17" ht="20.149999999999999" customHeight="1" x14ac:dyDescent="0.35">
      <c r="A1285" s="148"/>
      <c r="C1285" s="136" t="s">
        <v>1545</v>
      </c>
      <c r="D1285" s="143" t="s">
        <v>277</v>
      </c>
      <c r="E1285" s="146" t="s">
        <v>277</v>
      </c>
      <c r="F1285" s="137" t="s">
        <v>277</v>
      </c>
      <c r="G1285" s="138" t="s">
        <v>277</v>
      </c>
      <c r="H1285" s="143" t="s">
        <v>277</v>
      </c>
      <c r="I1285" s="146" t="s">
        <v>277</v>
      </c>
      <c r="J1285" s="137" t="s">
        <v>277</v>
      </c>
      <c r="K1285" s="146" t="s">
        <v>277</v>
      </c>
      <c r="L1285" s="137" t="s">
        <v>277</v>
      </c>
      <c r="M1285" s="146" t="s">
        <v>277</v>
      </c>
      <c r="N1285" s="137" t="s">
        <v>277</v>
      </c>
      <c r="O1285" s="138" t="s">
        <v>277</v>
      </c>
      <c r="P1285" s="137">
        <v>0.91271786492833329</v>
      </c>
      <c r="Q1285" s="138">
        <v>0.91421568627750005</v>
      </c>
    </row>
    <row r="1286" spans="1:17" ht="20.149999999999999" customHeight="1" x14ac:dyDescent="0.35">
      <c r="A1286" s="148"/>
      <c r="C1286" s="136" t="s">
        <v>1546</v>
      </c>
      <c r="D1286" s="143" t="s">
        <v>277</v>
      </c>
      <c r="E1286" s="146" t="s">
        <v>277</v>
      </c>
      <c r="F1286" s="137" t="s">
        <v>277</v>
      </c>
      <c r="G1286" s="138" t="s">
        <v>277</v>
      </c>
      <c r="H1286" s="143" t="s">
        <v>277</v>
      </c>
      <c r="I1286" s="146" t="s">
        <v>277</v>
      </c>
      <c r="J1286" s="137" t="s">
        <v>277</v>
      </c>
      <c r="K1286" s="146" t="s">
        <v>277</v>
      </c>
      <c r="L1286" s="137" t="s">
        <v>277</v>
      </c>
      <c r="M1286" s="146" t="s">
        <v>277</v>
      </c>
      <c r="N1286" s="137" t="s">
        <v>277</v>
      </c>
      <c r="O1286" s="138" t="s">
        <v>277</v>
      </c>
      <c r="P1286" s="137">
        <v>0.87500000000750011</v>
      </c>
      <c r="Q1286" s="138">
        <v>0.96428571428999987</v>
      </c>
    </row>
    <row r="1287" spans="1:17" ht="20.149999999999999" customHeight="1" x14ac:dyDescent="0.35">
      <c r="A1287" s="148"/>
      <c r="C1287" s="136" t="s">
        <v>1547</v>
      </c>
      <c r="D1287" s="143">
        <v>0.99049400031167201</v>
      </c>
      <c r="E1287" s="146">
        <v>0.99565998204130501</v>
      </c>
      <c r="F1287" s="137">
        <v>0.99959999999999993</v>
      </c>
      <c r="G1287" s="138">
        <v>0.83642790909090903</v>
      </c>
      <c r="H1287" s="143" t="s">
        <v>277</v>
      </c>
      <c r="I1287" s="146" t="s">
        <v>277</v>
      </c>
      <c r="J1287" s="137" t="s">
        <v>277</v>
      </c>
      <c r="K1287" s="146" t="s">
        <v>277</v>
      </c>
      <c r="L1287" s="137" t="s">
        <v>277</v>
      </c>
      <c r="M1287" s="146" t="s">
        <v>277</v>
      </c>
      <c r="N1287" s="137">
        <v>0.93103448275862066</v>
      </c>
      <c r="O1287" s="138">
        <v>0.95370370370370372</v>
      </c>
      <c r="P1287" s="137">
        <v>0.97297204293833328</v>
      </c>
      <c r="Q1287" s="138">
        <v>0.97598449260083331</v>
      </c>
    </row>
    <row r="1288" spans="1:17" ht="20.149999999999999" customHeight="1" x14ac:dyDescent="0.35">
      <c r="A1288" s="148"/>
      <c r="C1288" s="136" t="s">
        <v>1548</v>
      </c>
      <c r="D1288" s="143">
        <v>0.998225691980128</v>
      </c>
      <c r="E1288" s="146">
        <v>1</v>
      </c>
      <c r="F1288" s="137">
        <v>0</v>
      </c>
      <c r="G1288" s="138">
        <v>0.99995145454545453</v>
      </c>
      <c r="H1288" s="143" t="s">
        <v>277</v>
      </c>
      <c r="I1288" s="146" t="s">
        <v>277</v>
      </c>
      <c r="J1288" s="137" t="s">
        <v>277</v>
      </c>
      <c r="K1288" s="146" t="s">
        <v>277</v>
      </c>
      <c r="L1288" s="137" t="s">
        <v>277</v>
      </c>
      <c r="M1288" s="146" t="s">
        <v>277</v>
      </c>
      <c r="N1288" s="137" t="s">
        <v>277</v>
      </c>
      <c r="O1288" s="138" t="s">
        <v>277</v>
      </c>
      <c r="P1288" s="137">
        <v>0.96153846153999989</v>
      </c>
      <c r="Q1288" s="138">
        <v>0.86730769231000016</v>
      </c>
    </row>
    <row r="1289" spans="1:17" ht="20.149999999999999" customHeight="1" x14ac:dyDescent="0.35">
      <c r="A1289" s="148"/>
      <c r="C1289" s="136" t="s">
        <v>1549</v>
      </c>
      <c r="D1289" s="143" t="s">
        <v>277</v>
      </c>
      <c r="E1289" s="146" t="s">
        <v>277</v>
      </c>
      <c r="F1289" s="137" t="s">
        <v>277</v>
      </c>
      <c r="G1289" s="138" t="s">
        <v>277</v>
      </c>
      <c r="H1289" s="143" t="s">
        <v>277</v>
      </c>
      <c r="I1289" s="146" t="s">
        <v>277</v>
      </c>
      <c r="J1289" s="137" t="s">
        <v>277</v>
      </c>
      <c r="K1289" s="146" t="s">
        <v>277</v>
      </c>
      <c r="L1289" s="137" t="s">
        <v>277</v>
      </c>
      <c r="M1289" s="146" t="s">
        <v>277</v>
      </c>
      <c r="N1289" s="137" t="s">
        <v>277</v>
      </c>
      <c r="O1289" s="138" t="s">
        <v>277</v>
      </c>
      <c r="P1289" s="137" t="s">
        <v>277</v>
      </c>
      <c r="Q1289" s="138">
        <v>0.87500000000750011</v>
      </c>
    </row>
    <row r="1290" spans="1:17" ht="20.149999999999999" customHeight="1" x14ac:dyDescent="0.35">
      <c r="A1290" s="148"/>
      <c r="C1290" s="136" t="s">
        <v>1550</v>
      </c>
      <c r="D1290" s="143" t="s">
        <v>277</v>
      </c>
      <c r="E1290" s="146" t="s">
        <v>277</v>
      </c>
      <c r="F1290" s="137" t="s">
        <v>277</v>
      </c>
      <c r="G1290" s="138" t="s">
        <v>277</v>
      </c>
      <c r="H1290" s="143" t="s">
        <v>277</v>
      </c>
      <c r="I1290" s="146" t="s">
        <v>277</v>
      </c>
      <c r="J1290" s="137" t="s">
        <v>277</v>
      </c>
      <c r="K1290" s="146" t="s">
        <v>277</v>
      </c>
      <c r="L1290" s="137" t="s">
        <v>277</v>
      </c>
      <c r="M1290" s="146" t="s">
        <v>277</v>
      </c>
      <c r="N1290" s="137" t="s">
        <v>277</v>
      </c>
      <c r="O1290" s="138" t="s">
        <v>277</v>
      </c>
      <c r="P1290" s="137">
        <v>0.92777777777999981</v>
      </c>
      <c r="Q1290" s="138">
        <v>0.96083916084090915</v>
      </c>
    </row>
    <row r="1291" spans="1:17" ht="20.149999999999999" customHeight="1" x14ac:dyDescent="0.35">
      <c r="A1291" s="148"/>
      <c r="C1291" s="136" t="s">
        <v>1551</v>
      </c>
      <c r="D1291" s="143" t="s">
        <v>277</v>
      </c>
      <c r="E1291" s="146" t="s">
        <v>277</v>
      </c>
      <c r="F1291" s="137" t="s">
        <v>277</v>
      </c>
      <c r="G1291" s="138" t="s">
        <v>277</v>
      </c>
      <c r="H1291" s="143" t="s">
        <v>277</v>
      </c>
      <c r="I1291" s="146" t="s">
        <v>277</v>
      </c>
      <c r="J1291" s="137" t="s">
        <v>277</v>
      </c>
      <c r="K1291" s="146" t="s">
        <v>277</v>
      </c>
      <c r="L1291" s="137" t="s">
        <v>277</v>
      </c>
      <c r="M1291" s="146" t="s">
        <v>277</v>
      </c>
      <c r="N1291" s="137" t="s">
        <v>277</v>
      </c>
      <c r="O1291" s="138" t="s">
        <v>277</v>
      </c>
      <c r="P1291" s="137" t="s">
        <v>277</v>
      </c>
      <c r="Q1291" s="138">
        <v>0.95</v>
      </c>
    </row>
    <row r="1292" spans="1:17" ht="20.149999999999999" customHeight="1" x14ac:dyDescent="0.35">
      <c r="A1292" s="148"/>
      <c r="C1292" s="136" t="s">
        <v>1552</v>
      </c>
      <c r="D1292" s="143" t="s">
        <v>277</v>
      </c>
      <c r="E1292" s="146" t="s">
        <v>277</v>
      </c>
      <c r="F1292" s="137">
        <v>0</v>
      </c>
      <c r="G1292" s="138">
        <v>1</v>
      </c>
      <c r="H1292" s="143" t="s">
        <v>277</v>
      </c>
      <c r="I1292" s="146" t="s">
        <v>277</v>
      </c>
      <c r="J1292" s="137" t="s">
        <v>277</v>
      </c>
      <c r="K1292" s="146" t="s">
        <v>277</v>
      </c>
      <c r="L1292" s="137" t="s">
        <v>277</v>
      </c>
      <c r="M1292" s="146" t="s">
        <v>277</v>
      </c>
      <c r="N1292" s="137" t="s">
        <v>277</v>
      </c>
      <c r="O1292" s="138" t="s">
        <v>277</v>
      </c>
      <c r="P1292" s="137" t="s">
        <v>277</v>
      </c>
      <c r="Q1292" s="138" t="s">
        <v>277</v>
      </c>
    </row>
    <row r="1293" spans="1:17" ht="20.149999999999999" customHeight="1" x14ac:dyDescent="0.35">
      <c r="A1293" s="148"/>
      <c r="C1293" s="136" t="s">
        <v>1553</v>
      </c>
      <c r="D1293" s="143" t="s">
        <v>277</v>
      </c>
      <c r="E1293" s="146" t="s">
        <v>277</v>
      </c>
      <c r="F1293" s="137">
        <v>0</v>
      </c>
      <c r="G1293" s="138">
        <v>1</v>
      </c>
      <c r="H1293" s="143" t="s">
        <v>277</v>
      </c>
      <c r="I1293" s="146" t="s">
        <v>277</v>
      </c>
      <c r="J1293" s="137" t="s">
        <v>277</v>
      </c>
      <c r="K1293" s="146" t="s">
        <v>277</v>
      </c>
      <c r="L1293" s="137" t="s">
        <v>277</v>
      </c>
      <c r="M1293" s="146" t="s">
        <v>277</v>
      </c>
      <c r="N1293" s="137" t="s">
        <v>277</v>
      </c>
      <c r="O1293" s="138" t="s">
        <v>277</v>
      </c>
      <c r="P1293" s="137" t="s">
        <v>277</v>
      </c>
      <c r="Q1293" s="138" t="s">
        <v>277</v>
      </c>
    </row>
    <row r="1294" spans="1:17" ht="20.149999999999999" customHeight="1" x14ac:dyDescent="0.35">
      <c r="A1294" s="148"/>
      <c r="C1294" s="136" t="s">
        <v>1554</v>
      </c>
      <c r="D1294" s="143" t="s">
        <v>277</v>
      </c>
      <c r="E1294" s="146" t="s">
        <v>277</v>
      </c>
      <c r="F1294" s="137">
        <v>0.99930000000000008</v>
      </c>
      <c r="G1294" s="138">
        <v>1</v>
      </c>
      <c r="H1294" s="143" t="s">
        <v>277</v>
      </c>
      <c r="I1294" s="146" t="s">
        <v>277</v>
      </c>
      <c r="J1294" s="137" t="s">
        <v>277</v>
      </c>
      <c r="K1294" s="146" t="s">
        <v>277</v>
      </c>
      <c r="L1294" s="137" t="s">
        <v>277</v>
      </c>
      <c r="M1294" s="146" t="s">
        <v>277</v>
      </c>
      <c r="N1294" s="137">
        <v>0.94092827004219415</v>
      </c>
      <c r="O1294" s="138">
        <v>0.96581196581196582</v>
      </c>
      <c r="P1294" s="137">
        <v>0.97773654916999986</v>
      </c>
      <c r="Q1294" s="138">
        <v>0.95936113576599991</v>
      </c>
    </row>
    <row r="1295" spans="1:17" ht="20.149999999999999" customHeight="1" x14ac:dyDescent="0.35">
      <c r="A1295" s="148"/>
      <c r="C1295" s="136" t="s">
        <v>1555</v>
      </c>
      <c r="D1295" s="143" t="s">
        <v>277</v>
      </c>
      <c r="E1295" s="146" t="s">
        <v>277</v>
      </c>
      <c r="F1295" s="137" t="s">
        <v>277</v>
      </c>
      <c r="G1295" s="138" t="s">
        <v>277</v>
      </c>
      <c r="H1295" s="143" t="s">
        <v>277</v>
      </c>
      <c r="I1295" s="146" t="s">
        <v>277</v>
      </c>
      <c r="J1295" s="137">
        <v>0.99574458276098909</v>
      </c>
      <c r="K1295" s="146">
        <v>0.9925352230235045</v>
      </c>
      <c r="L1295" s="137" t="s">
        <v>277</v>
      </c>
      <c r="M1295" s="146" t="s">
        <v>277</v>
      </c>
      <c r="N1295" s="137" t="s">
        <v>277</v>
      </c>
      <c r="O1295" s="138" t="s">
        <v>277</v>
      </c>
      <c r="P1295" s="137" t="s">
        <v>277</v>
      </c>
      <c r="Q1295" s="138" t="s">
        <v>277</v>
      </c>
    </row>
    <row r="1296" spans="1:17" ht="20.149999999999999" customHeight="1" x14ac:dyDescent="0.35">
      <c r="A1296" s="148"/>
      <c r="C1296" s="136" t="s">
        <v>1556</v>
      </c>
      <c r="D1296" s="143" t="s">
        <v>277</v>
      </c>
      <c r="E1296" s="146" t="s">
        <v>277</v>
      </c>
      <c r="F1296" s="137" t="s">
        <v>277</v>
      </c>
      <c r="G1296" s="138" t="s">
        <v>277</v>
      </c>
      <c r="H1296" s="143" t="s">
        <v>277</v>
      </c>
      <c r="I1296" s="146" t="s">
        <v>277</v>
      </c>
      <c r="J1296" s="137" t="s">
        <v>277</v>
      </c>
      <c r="K1296" s="146" t="s">
        <v>277</v>
      </c>
      <c r="L1296" s="137" t="s">
        <v>277</v>
      </c>
      <c r="M1296" s="146" t="s">
        <v>277</v>
      </c>
      <c r="N1296" s="137" t="s">
        <v>277</v>
      </c>
      <c r="O1296" s="138" t="s">
        <v>277</v>
      </c>
      <c r="P1296" s="137">
        <v>0.86413043479000007</v>
      </c>
      <c r="Q1296" s="138">
        <v>0.95887002342374994</v>
      </c>
    </row>
    <row r="1297" spans="1:17" ht="20.149999999999999" customHeight="1" x14ac:dyDescent="0.35">
      <c r="A1297" s="148"/>
      <c r="C1297" s="136" t="s">
        <v>1557</v>
      </c>
      <c r="D1297" s="143" t="s">
        <v>277</v>
      </c>
      <c r="E1297" s="146" t="s">
        <v>277</v>
      </c>
      <c r="F1297" s="137">
        <v>0</v>
      </c>
      <c r="G1297" s="138">
        <v>1</v>
      </c>
      <c r="H1297" s="143" t="s">
        <v>277</v>
      </c>
      <c r="I1297" s="146" t="s">
        <v>277</v>
      </c>
      <c r="J1297" s="137" t="s">
        <v>277</v>
      </c>
      <c r="K1297" s="146" t="s">
        <v>277</v>
      </c>
      <c r="L1297" s="137" t="s">
        <v>277</v>
      </c>
      <c r="M1297" s="146" t="s">
        <v>277</v>
      </c>
      <c r="N1297" s="137" t="s">
        <v>277</v>
      </c>
      <c r="O1297" s="138" t="s">
        <v>277</v>
      </c>
      <c r="P1297" s="137" t="s">
        <v>277</v>
      </c>
      <c r="Q1297" s="138" t="s">
        <v>277</v>
      </c>
    </row>
    <row r="1298" spans="1:17" ht="20.149999999999999" customHeight="1" x14ac:dyDescent="0.35">
      <c r="A1298" s="148"/>
      <c r="C1298" s="136" t="s">
        <v>1558</v>
      </c>
      <c r="D1298" s="143" t="s">
        <v>277</v>
      </c>
      <c r="E1298" s="146" t="s">
        <v>277</v>
      </c>
      <c r="F1298" s="137">
        <v>0</v>
      </c>
      <c r="G1298" s="138">
        <v>0.97738109090909087</v>
      </c>
      <c r="H1298" s="143" t="s">
        <v>277</v>
      </c>
      <c r="I1298" s="146" t="s">
        <v>277</v>
      </c>
      <c r="J1298" s="137" t="s">
        <v>277</v>
      </c>
      <c r="K1298" s="146" t="s">
        <v>277</v>
      </c>
      <c r="L1298" s="137" t="s">
        <v>277</v>
      </c>
      <c r="M1298" s="146" t="s">
        <v>277</v>
      </c>
      <c r="N1298" s="137" t="s">
        <v>277</v>
      </c>
      <c r="O1298" s="138" t="s">
        <v>277</v>
      </c>
      <c r="P1298" s="137">
        <v>0.92342342342666672</v>
      </c>
      <c r="Q1298" s="138">
        <v>0.9256756756800002</v>
      </c>
    </row>
    <row r="1299" spans="1:17" ht="20.149999999999999" customHeight="1" x14ac:dyDescent="0.35">
      <c r="A1299" s="148"/>
      <c r="C1299" s="136" t="s">
        <v>1559</v>
      </c>
      <c r="D1299" s="143" t="s">
        <v>277</v>
      </c>
      <c r="E1299" s="146" t="s">
        <v>277</v>
      </c>
      <c r="F1299" s="137" t="s">
        <v>277</v>
      </c>
      <c r="G1299" s="138" t="s">
        <v>277</v>
      </c>
      <c r="H1299" s="143" t="s">
        <v>277</v>
      </c>
      <c r="I1299" s="146" t="s">
        <v>277</v>
      </c>
      <c r="J1299" s="137">
        <v>0.99747032967032956</v>
      </c>
      <c r="K1299" s="146">
        <v>1</v>
      </c>
      <c r="L1299" s="137" t="s">
        <v>277</v>
      </c>
      <c r="M1299" s="146" t="s">
        <v>277</v>
      </c>
      <c r="N1299" s="137" t="s">
        <v>277</v>
      </c>
      <c r="O1299" s="138" t="s">
        <v>277</v>
      </c>
      <c r="P1299" s="137">
        <v>0.98357487923000009</v>
      </c>
      <c r="Q1299" s="138">
        <v>0.99061421670285721</v>
      </c>
    </row>
    <row r="1300" spans="1:17" ht="20.149999999999999" customHeight="1" x14ac:dyDescent="0.35">
      <c r="A1300" s="148"/>
      <c r="C1300" s="136" t="s">
        <v>1560</v>
      </c>
      <c r="D1300" s="143" t="s">
        <v>277</v>
      </c>
      <c r="E1300" s="146" t="s">
        <v>277</v>
      </c>
      <c r="F1300" s="137" t="s">
        <v>277</v>
      </c>
      <c r="G1300" s="138" t="s">
        <v>277</v>
      </c>
      <c r="H1300" s="143" t="s">
        <v>277</v>
      </c>
      <c r="I1300" s="146" t="s">
        <v>277</v>
      </c>
      <c r="J1300" s="137">
        <v>0.87885492983963387</v>
      </c>
      <c r="K1300" s="146">
        <v>0.9880770949937806</v>
      </c>
      <c r="L1300" s="137" t="s">
        <v>277</v>
      </c>
      <c r="M1300" s="146" t="s">
        <v>277</v>
      </c>
      <c r="N1300" s="137" t="s">
        <v>277</v>
      </c>
      <c r="O1300" s="138" t="s">
        <v>277</v>
      </c>
      <c r="P1300" s="137">
        <v>0.94136204590250017</v>
      </c>
      <c r="Q1300" s="138">
        <v>0.94186991870416659</v>
      </c>
    </row>
    <row r="1301" spans="1:17" ht="20.149999999999999" customHeight="1" x14ac:dyDescent="0.35">
      <c r="A1301" s="148"/>
      <c r="C1301" s="136" t="s">
        <v>1561</v>
      </c>
      <c r="D1301" s="143" t="s">
        <v>277</v>
      </c>
      <c r="E1301" s="146" t="s">
        <v>277</v>
      </c>
      <c r="F1301" s="137" t="s">
        <v>277</v>
      </c>
      <c r="G1301" s="138" t="s">
        <v>277</v>
      </c>
      <c r="H1301" s="143" t="s">
        <v>277</v>
      </c>
      <c r="I1301" s="146" t="s">
        <v>277</v>
      </c>
      <c r="J1301" s="137" t="s">
        <v>277</v>
      </c>
      <c r="K1301" s="146" t="s">
        <v>277</v>
      </c>
      <c r="L1301" s="137" t="s">
        <v>277</v>
      </c>
      <c r="M1301" s="146" t="s">
        <v>277</v>
      </c>
      <c r="N1301" s="137" t="s">
        <v>277</v>
      </c>
      <c r="O1301" s="138" t="s">
        <v>277</v>
      </c>
      <c r="P1301" s="137">
        <v>0.96171171171666681</v>
      </c>
      <c r="Q1301" s="138">
        <v>0.95945945946333344</v>
      </c>
    </row>
    <row r="1302" spans="1:17" ht="20.149999999999999" customHeight="1" x14ac:dyDescent="0.35">
      <c r="A1302" s="148"/>
      <c r="C1302" s="136" t="s">
        <v>1562</v>
      </c>
      <c r="D1302" s="143" t="s">
        <v>277</v>
      </c>
      <c r="E1302" s="146" t="s">
        <v>277</v>
      </c>
      <c r="F1302" s="137">
        <v>0</v>
      </c>
      <c r="G1302" s="138">
        <v>1</v>
      </c>
      <c r="H1302" s="143" t="s">
        <v>277</v>
      </c>
      <c r="I1302" s="146" t="s">
        <v>277</v>
      </c>
      <c r="J1302" s="137" t="s">
        <v>277</v>
      </c>
      <c r="K1302" s="146" t="s">
        <v>277</v>
      </c>
      <c r="L1302" s="137" t="s">
        <v>277</v>
      </c>
      <c r="M1302" s="146" t="s">
        <v>277</v>
      </c>
      <c r="N1302" s="137" t="s">
        <v>277</v>
      </c>
      <c r="O1302" s="138" t="s">
        <v>277</v>
      </c>
      <c r="P1302" s="137">
        <v>0.94110219845833343</v>
      </c>
      <c r="Q1302" s="138">
        <v>0.93382352941583335</v>
      </c>
    </row>
    <row r="1303" spans="1:17" ht="20.149999999999999" customHeight="1" x14ac:dyDescent="0.35">
      <c r="A1303" s="148"/>
      <c r="C1303" s="136" t="s">
        <v>1563</v>
      </c>
      <c r="D1303" s="143" t="s">
        <v>277</v>
      </c>
      <c r="E1303" s="146" t="s">
        <v>277</v>
      </c>
      <c r="F1303" s="137" t="s">
        <v>277</v>
      </c>
      <c r="G1303" s="138" t="s">
        <v>277</v>
      </c>
      <c r="H1303" s="143" t="s">
        <v>277</v>
      </c>
      <c r="I1303" s="146" t="s">
        <v>277</v>
      </c>
      <c r="J1303" s="137" t="s">
        <v>277</v>
      </c>
      <c r="K1303" s="146" t="s">
        <v>277</v>
      </c>
      <c r="L1303" s="137" t="s">
        <v>277</v>
      </c>
      <c r="M1303" s="146" t="s">
        <v>277</v>
      </c>
      <c r="N1303" s="137">
        <v>0.76470588235294112</v>
      </c>
      <c r="O1303" s="138">
        <v>0.55555555555555558</v>
      </c>
      <c r="P1303" s="137" t="s">
        <v>277</v>
      </c>
      <c r="Q1303" s="138">
        <v>0.74137931034500004</v>
      </c>
    </row>
    <row r="1304" spans="1:17" ht="20.149999999999999" customHeight="1" x14ac:dyDescent="0.35">
      <c r="A1304" s="148"/>
      <c r="C1304" s="136" t="s">
        <v>1564</v>
      </c>
      <c r="D1304" s="143" t="s">
        <v>277</v>
      </c>
      <c r="E1304" s="146" t="s">
        <v>277</v>
      </c>
      <c r="F1304" s="137" t="s">
        <v>277</v>
      </c>
      <c r="G1304" s="138" t="s">
        <v>277</v>
      </c>
      <c r="H1304" s="143" t="s">
        <v>277</v>
      </c>
      <c r="I1304" s="146" t="s">
        <v>277</v>
      </c>
      <c r="J1304" s="137" t="s">
        <v>277</v>
      </c>
      <c r="K1304" s="146" t="s">
        <v>277</v>
      </c>
      <c r="L1304" s="137" t="s">
        <v>277</v>
      </c>
      <c r="M1304" s="146" t="s">
        <v>277</v>
      </c>
      <c r="N1304" s="137" t="s">
        <v>277</v>
      </c>
      <c r="O1304" s="138" t="s">
        <v>277</v>
      </c>
      <c r="P1304" s="137">
        <v>0.90476190477000007</v>
      </c>
      <c r="Q1304" s="138">
        <v>0.88095238096000006</v>
      </c>
    </row>
    <row r="1305" spans="1:17" ht="20.149999999999999" customHeight="1" x14ac:dyDescent="0.35">
      <c r="A1305" s="148"/>
      <c r="C1305" s="136" t="s">
        <v>1565</v>
      </c>
      <c r="D1305" s="143" t="s">
        <v>277</v>
      </c>
      <c r="E1305" s="146" t="s">
        <v>277</v>
      </c>
      <c r="F1305" s="137" t="s">
        <v>277</v>
      </c>
      <c r="G1305" s="138" t="s">
        <v>277</v>
      </c>
      <c r="H1305" s="143" t="s">
        <v>277</v>
      </c>
      <c r="I1305" s="146" t="s">
        <v>277</v>
      </c>
      <c r="J1305" s="137" t="s">
        <v>277</v>
      </c>
      <c r="K1305" s="146" t="s">
        <v>277</v>
      </c>
      <c r="L1305" s="137" t="s">
        <v>277</v>
      </c>
      <c r="M1305" s="146" t="s">
        <v>277</v>
      </c>
      <c r="N1305" s="137" t="s">
        <v>277</v>
      </c>
      <c r="O1305" s="138" t="s">
        <v>277</v>
      </c>
      <c r="P1305" s="137">
        <v>0.80952380952799996</v>
      </c>
      <c r="Q1305" s="138">
        <v>0.93073593074166683</v>
      </c>
    </row>
    <row r="1306" spans="1:17" ht="20.149999999999999" customHeight="1" x14ac:dyDescent="0.35">
      <c r="A1306" s="148"/>
      <c r="C1306" s="136" t="s">
        <v>1566</v>
      </c>
      <c r="D1306" s="143" t="s">
        <v>277</v>
      </c>
      <c r="E1306" s="146" t="s">
        <v>277</v>
      </c>
      <c r="F1306" s="137" t="s">
        <v>277</v>
      </c>
      <c r="G1306" s="138" t="s">
        <v>277</v>
      </c>
      <c r="H1306" s="143" t="s">
        <v>277</v>
      </c>
      <c r="I1306" s="146" t="s">
        <v>277</v>
      </c>
      <c r="J1306" s="137" t="s">
        <v>277</v>
      </c>
      <c r="K1306" s="146" t="s">
        <v>277</v>
      </c>
      <c r="L1306" s="137" t="s">
        <v>277</v>
      </c>
      <c r="M1306" s="146" t="s">
        <v>277</v>
      </c>
      <c r="N1306" s="137" t="s">
        <v>277</v>
      </c>
      <c r="O1306" s="138" t="s">
        <v>277</v>
      </c>
      <c r="P1306" s="137">
        <v>1</v>
      </c>
      <c r="Q1306" s="138">
        <v>0.97402597402727265</v>
      </c>
    </row>
    <row r="1307" spans="1:17" ht="20.149999999999999" customHeight="1" x14ac:dyDescent="0.35">
      <c r="A1307" s="148"/>
      <c r="C1307" s="136" t="s">
        <v>1567</v>
      </c>
      <c r="D1307" s="143" t="s">
        <v>277</v>
      </c>
      <c r="E1307" s="146" t="s">
        <v>277</v>
      </c>
      <c r="F1307" s="137" t="s">
        <v>277</v>
      </c>
      <c r="G1307" s="138" t="s">
        <v>277</v>
      </c>
      <c r="H1307" s="143" t="s">
        <v>277</v>
      </c>
      <c r="I1307" s="146" t="s">
        <v>277</v>
      </c>
      <c r="J1307" s="137" t="s">
        <v>277</v>
      </c>
      <c r="K1307" s="146" t="s">
        <v>277</v>
      </c>
      <c r="L1307" s="137" t="s">
        <v>277</v>
      </c>
      <c r="M1307" s="146" t="s">
        <v>277</v>
      </c>
      <c r="N1307" s="137" t="s">
        <v>277</v>
      </c>
      <c r="O1307" s="138">
        <v>0.2857142857142857</v>
      </c>
      <c r="P1307" s="137" t="s">
        <v>277</v>
      </c>
      <c r="Q1307" s="138">
        <v>1</v>
      </c>
    </row>
    <row r="1308" spans="1:17" ht="20.149999999999999" customHeight="1" x14ac:dyDescent="0.35">
      <c r="A1308" s="148"/>
      <c r="C1308" s="136" t="s">
        <v>1568</v>
      </c>
      <c r="D1308" s="143" t="s">
        <v>277</v>
      </c>
      <c r="E1308" s="146" t="s">
        <v>277</v>
      </c>
      <c r="F1308" s="137" t="s">
        <v>277</v>
      </c>
      <c r="G1308" s="138" t="s">
        <v>277</v>
      </c>
      <c r="H1308" s="143" t="s">
        <v>277</v>
      </c>
      <c r="I1308" s="146" t="s">
        <v>277</v>
      </c>
      <c r="J1308" s="137" t="s">
        <v>277</v>
      </c>
      <c r="K1308" s="146" t="s">
        <v>277</v>
      </c>
      <c r="L1308" s="137" t="s">
        <v>277</v>
      </c>
      <c r="M1308" s="146" t="s">
        <v>277</v>
      </c>
      <c r="N1308" s="137" t="s">
        <v>277</v>
      </c>
      <c r="O1308" s="138" t="s">
        <v>277</v>
      </c>
      <c r="P1308" s="137">
        <v>0.97222222222249999</v>
      </c>
      <c r="Q1308" s="138">
        <v>1</v>
      </c>
    </row>
    <row r="1309" spans="1:17" ht="20.149999999999999" customHeight="1" x14ac:dyDescent="0.35">
      <c r="A1309" s="148"/>
      <c r="C1309" s="136" t="s">
        <v>1569</v>
      </c>
      <c r="D1309" s="143" t="s">
        <v>277</v>
      </c>
      <c r="E1309" s="146" t="s">
        <v>277</v>
      </c>
      <c r="F1309" s="137">
        <v>0</v>
      </c>
      <c r="G1309" s="138">
        <v>1</v>
      </c>
      <c r="H1309" s="143" t="s">
        <v>277</v>
      </c>
      <c r="I1309" s="146" t="s">
        <v>277</v>
      </c>
      <c r="J1309" s="137" t="s">
        <v>277</v>
      </c>
      <c r="K1309" s="146" t="s">
        <v>277</v>
      </c>
      <c r="L1309" s="137" t="s">
        <v>277</v>
      </c>
      <c r="M1309" s="146" t="s">
        <v>277</v>
      </c>
      <c r="N1309" s="137" t="s">
        <v>277</v>
      </c>
      <c r="O1309" s="138" t="s">
        <v>277</v>
      </c>
      <c r="P1309" s="137" t="s">
        <v>277</v>
      </c>
      <c r="Q1309" s="138" t="s">
        <v>277</v>
      </c>
    </row>
    <row r="1310" spans="1:17" ht="20.149999999999999" customHeight="1" x14ac:dyDescent="0.35">
      <c r="A1310" s="148"/>
      <c r="C1310" s="136" t="s">
        <v>1570</v>
      </c>
      <c r="D1310" s="143" t="s">
        <v>277</v>
      </c>
      <c r="E1310" s="146" t="s">
        <v>277</v>
      </c>
      <c r="F1310" s="137">
        <v>0</v>
      </c>
      <c r="G1310" s="138">
        <v>0.99766236363636362</v>
      </c>
      <c r="H1310" s="143" t="s">
        <v>277</v>
      </c>
      <c r="I1310" s="146" t="s">
        <v>277</v>
      </c>
      <c r="J1310" s="137" t="s">
        <v>277</v>
      </c>
      <c r="K1310" s="146" t="s">
        <v>277</v>
      </c>
      <c r="L1310" s="137" t="s">
        <v>277</v>
      </c>
      <c r="M1310" s="146" t="s">
        <v>277</v>
      </c>
      <c r="N1310" s="137">
        <v>1</v>
      </c>
      <c r="O1310" s="138" t="s">
        <v>277</v>
      </c>
      <c r="P1310" s="137" t="s">
        <v>277</v>
      </c>
      <c r="Q1310" s="138" t="s">
        <v>277</v>
      </c>
    </row>
    <row r="1311" spans="1:17" ht="20.149999999999999" customHeight="1" x14ac:dyDescent="0.35">
      <c r="A1311" s="148"/>
      <c r="C1311" s="136" t="s">
        <v>1571</v>
      </c>
      <c r="D1311" s="143" t="s">
        <v>277</v>
      </c>
      <c r="E1311" s="146" t="s">
        <v>277</v>
      </c>
      <c r="F1311" s="137" t="s">
        <v>277</v>
      </c>
      <c r="G1311" s="138" t="s">
        <v>277</v>
      </c>
      <c r="H1311" s="143" t="s">
        <v>277</v>
      </c>
      <c r="I1311" s="146" t="s">
        <v>277</v>
      </c>
      <c r="J1311" s="137" t="s">
        <v>277</v>
      </c>
      <c r="K1311" s="146" t="s">
        <v>277</v>
      </c>
      <c r="L1311" s="137" t="s">
        <v>277</v>
      </c>
      <c r="M1311" s="146" t="s">
        <v>277</v>
      </c>
      <c r="N1311" s="137" t="s">
        <v>277</v>
      </c>
      <c r="O1311" s="138" t="s">
        <v>277</v>
      </c>
      <c r="P1311" s="137">
        <v>1</v>
      </c>
      <c r="Q1311" s="138">
        <v>0.98529411764749997</v>
      </c>
    </row>
    <row r="1312" spans="1:17" ht="20.149999999999999" customHeight="1" x14ac:dyDescent="0.35">
      <c r="A1312" s="148"/>
      <c r="C1312" s="136" t="s">
        <v>1572</v>
      </c>
      <c r="D1312" s="143" t="s">
        <v>277</v>
      </c>
      <c r="E1312" s="146" t="s">
        <v>277</v>
      </c>
      <c r="F1312" s="137">
        <v>0</v>
      </c>
      <c r="G1312" s="138">
        <v>0.82748463636363634</v>
      </c>
      <c r="H1312" s="143" t="s">
        <v>277</v>
      </c>
      <c r="I1312" s="146" t="s">
        <v>277</v>
      </c>
      <c r="J1312" s="137" t="s">
        <v>277</v>
      </c>
      <c r="K1312" s="146" t="s">
        <v>277</v>
      </c>
      <c r="L1312" s="137" t="s">
        <v>277</v>
      </c>
      <c r="M1312" s="146" t="s">
        <v>277</v>
      </c>
      <c r="N1312" s="137" t="s">
        <v>277</v>
      </c>
      <c r="O1312" s="138" t="s">
        <v>277</v>
      </c>
      <c r="P1312" s="137" t="s">
        <v>277</v>
      </c>
      <c r="Q1312" s="138" t="s">
        <v>277</v>
      </c>
    </row>
    <row r="1313" spans="1:17" ht="20.149999999999999" customHeight="1" x14ac:dyDescent="0.35">
      <c r="A1313" s="148"/>
      <c r="C1313" s="136" t="s">
        <v>1573</v>
      </c>
      <c r="D1313" s="143">
        <v>0.99786910197869105</v>
      </c>
      <c r="E1313" s="146">
        <v>0.99945971499966202</v>
      </c>
      <c r="F1313" s="137">
        <v>0</v>
      </c>
      <c r="G1313" s="138">
        <v>1</v>
      </c>
      <c r="H1313" s="143" t="s">
        <v>277</v>
      </c>
      <c r="I1313" s="146" t="s">
        <v>277</v>
      </c>
      <c r="J1313" s="137" t="s">
        <v>277</v>
      </c>
      <c r="K1313" s="146" t="s">
        <v>277</v>
      </c>
      <c r="L1313" s="137" t="s">
        <v>277</v>
      </c>
      <c r="M1313" s="146" t="s">
        <v>277</v>
      </c>
      <c r="N1313" s="137" t="s">
        <v>277</v>
      </c>
      <c r="O1313" s="138" t="s">
        <v>277</v>
      </c>
      <c r="P1313" s="137" t="s">
        <v>277</v>
      </c>
      <c r="Q1313" s="138">
        <v>0.75</v>
      </c>
    </row>
    <row r="1314" spans="1:17" ht="20.149999999999999" customHeight="1" x14ac:dyDescent="0.35">
      <c r="A1314" s="148"/>
      <c r="C1314" s="136" t="s">
        <v>1574</v>
      </c>
      <c r="D1314" s="143" t="s">
        <v>277</v>
      </c>
      <c r="E1314" s="146" t="s">
        <v>277</v>
      </c>
      <c r="F1314" s="137" t="s">
        <v>277</v>
      </c>
      <c r="G1314" s="138" t="s">
        <v>277</v>
      </c>
      <c r="H1314" s="143" t="s">
        <v>277</v>
      </c>
      <c r="I1314" s="146" t="s">
        <v>277</v>
      </c>
      <c r="J1314" s="137" t="s">
        <v>277</v>
      </c>
      <c r="K1314" s="146" t="s">
        <v>277</v>
      </c>
      <c r="L1314" s="137" t="s">
        <v>277</v>
      </c>
      <c r="M1314" s="146" t="s">
        <v>277</v>
      </c>
      <c r="N1314" s="137" t="s">
        <v>277</v>
      </c>
      <c r="O1314" s="138" t="s">
        <v>277</v>
      </c>
      <c r="P1314" s="137">
        <v>0.93080225523083338</v>
      </c>
      <c r="Q1314" s="138">
        <v>0.93643468941916685</v>
      </c>
    </row>
    <row r="1315" spans="1:17" ht="20.149999999999999" customHeight="1" x14ac:dyDescent="0.35">
      <c r="A1315" s="148"/>
      <c r="C1315" s="136" t="s">
        <v>1575</v>
      </c>
      <c r="D1315" s="143" t="s">
        <v>277</v>
      </c>
      <c r="E1315" s="146" t="s">
        <v>277</v>
      </c>
      <c r="F1315" s="137" t="s">
        <v>277</v>
      </c>
      <c r="G1315" s="138" t="s">
        <v>277</v>
      </c>
      <c r="H1315" s="143" t="s">
        <v>277</v>
      </c>
      <c r="I1315" s="146" t="s">
        <v>277</v>
      </c>
      <c r="J1315" s="137" t="s">
        <v>277</v>
      </c>
      <c r="K1315" s="146" t="s">
        <v>277</v>
      </c>
      <c r="L1315" s="137" t="s">
        <v>277</v>
      </c>
      <c r="M1315" s="146" t="s">
        <v>277</v>
      </c>
      <c r="N1315" s="137" t="s">
        <v>277</v>
      </c>
      <c r="O1315" s="138" t="s">
        <v>277</v>
      </c>
      <c r="P1315" s="137">
        <v>0.99</v>
      </c>
      <c r="Q1315" s="138">
        <v>0.98</v>
      </c>
    </row>
    <row r="1316" spans="1:17" ht="20.149999999999999" customHeight="1" x14ac:dyDescent="0.35">
      <c r="A1316" s="148"/>
      <c r="C1316" s="136" t="s">
        <v>1576</v>
      </c>
      <c r="D1316" s="143" t="s">
        <v>277</v>
      </c>
      <c r="E1316" s="146" t="s">
        <v>277</v>
      </c>
      <c r="F1316" s="137" t="s">
        <v>277</v>
      </c>
      <c r="G1316" s="138" t="s">
        <v>277</v>
      </c>
      <c r="H1316" s="143" t="s">
        <v>277</v>
      </c>
      <c r="I1316" s="146" t="s">
        <v>277</v>
      </c>
      <c r="J1316" s="137" t="s">
        <v>277</v>
      </c>
      <c r="K1316" s="146" t="s">
        <v>277</v>
      </c>
      <c r="L1316" s="137" t="s">
        <v>277</v>
      </c>
      <c r="M1316" s="146" t="s">
        <v>277</v>
      </c>
      <c r="N1316" s="137" t="s">
        <v>277</v>
      </c>
      <c r="O1316" s="138" t="s">
        <v>277</v>
      </c>
      <c r="P1316" s="137">
        <v>0.98684210526499994</v>
      </c>
      <c r="Q1316" s="138">
        <v>1</v>
      </c>
    </row>
    <row r="1317" spans="1:17" ht="20.149999999999999" customHeight="1" x14ac:dyDescent="0.35">
      <c r="A1317" s="148"/>
      <c r="C1317" s="136" t="s">
        <v>1577</v>
      </c>
      <c r="D1317" s="143" t="s">
        <v>277</v>
      </c>
      <c r="E1317" s="146" t="s">
        <v>277</v>
      </c>
      <c r="F1317" s="137" t="s">
        <v>277</v>
      </c>
      <c r="G1317" s="138" t="s">
        <v>277</v>
      </c>
      <c r="H1317" s="143" t="s">
        <v>277</v>
      </c>
      <c r="I1317" s="146" t="s">
        <v>277</v>
      </c>
      <c r="J1317" s="137" t="s">
        <v>277</v>
      </c>
      <c r="K1317" s="146" t="s">
        <v>277</v>
      </c>
      <c r="L1317" s="137" t="s">
        <v>277</v>
      </c>
      <c r="M1317" s="146" t="s">
        <v>277</v>
      </c>
      <c r="N1317" s="137" t="s">
        <v>277</v>
      </c>
      <c r="O1317" s="138" t="s">
        <v>277</v>
      </c>
      <c r="P1317" s="137" t="s">
        <v>277</v>
      </c>
      <c r="Q1317" s="138">
        <v>0.93276353276799995</v>
      </c>
    </row>
    <row r="1318" spans="1:17" ht="20.149999999999999" customHeight="1" x14ac:dyDescent="0.35">
      <c r="A1318" s="148"/>
      <c r="C1318" s="136" t="s">
        <v>1578</v>
      </c>
      <c r="D1318" s="143">
        <v>0.99561563755937199</v>
      </c>
      <c r="E1318" s="146">
        <v>0.99992831541218596</v>
      </c>
      <c r="F1318" s="137">
        <v>0</v>
      </c>
      <c r="G1318" s="138">
        <v>0.99085581818181823</v>
      </c>
      <c r="H1318" s="143" t="s">
        <v>277</v>
      </c>
      <c r="I1318" s="146" t="s">
        <v>277</v>
      </c>
      <c r="J1318" s="137">
        <v>0.97478922688422698</v>
      </c>
      <c r="K1318" s="146">
        <v>0.97461253711517459</v>
      </c>
      <c r="L1318" s="137" t="s">
        <v>277</v>
      </c>
      <c r="M1318" s="146" t="s">
        <v>277</v>
      </c>
      <c r="N1318" s="137" t="s">
        <v>277</v>
      </c>
      <c r="O1318" s="138" t="s">
        <v>277</v>
      </c>
      <c r="P1318" s="137">
        <v>0.96296296296999995</v>
      </c>
      <c r="Q1318" s="138">
        <v>0.85010826211000012</v>
      </c>
    </row>
    <row r="1319" spans="1:17" ht="20.149999999999999" customHeight="1" x14ac:dyDescent="0.35">
      <c r="A1319" s="148"/>
      <c r="C1319" s="136" t="s">
        <v>1579</v>
      </c>
      <c r="D1319" s="143" t="s">
        <v>277</v>
      </c>
      <c r="E1319" s="146" t="s">
        <v>277</v>
      </c>
      <c r="F1319" s="137">
        <v>0</v>
      </c>
      <c r="G1319" s="138">
        <v>1</v>
      </c>
      <c r="H1319" s="143" t="s">
        <v>277</v>
      </c>
      <c r="I1319" s="146" t="s">
        <v>277</v>
      </c>
      <c r="J1319" s="137" t="s">
        <v>277</v>
      </c>
      <c r="K1319" s="146" t="s">
        <v>277</v>
      </c>
      <c r="L1319" s="137" t="s">
        <v>277</v>
      </c>
      <c r="M1319" s="146" t="s">
        <v>277</v>
      </c>
      <c r="N1319" s="137" t="s">
        <v>277</v>
      </c>
      <c r="O1319" s="138" t="s">
        <v>277</v>
      </c>
      <c r="P1319" s="137" t="s">
        <v>277</v>
      </c>
      <c r="Q1319" s="138" t="s">
        <v>277</v>
      </c>
    </row>
    <row r="1320" spans="1:17" ht="20.149999999999999" customHeight="1" x14ac:dyDescent="0.35">
      <c r="A1320" s="148"/>
      <c r="C1320" s="136" t="s">
        <v>1580</v>
      </c>
      <c r="D1320" s="143">
        <v>0.98983625070581605</v>
      </c>
      <c r="E1320" s="146">
        <v>0.99933324443259097</v>
      </c>
      <c r="F1320" s="137">
        <v>0</v>
      </c>
      <c r="G1320" s="138">
        <v>1</v>
      </c>
      <c r="H1320" s="143" t="s">
        <v>277</v>
      </c>
      <c r="I1320" s="146" t="s">
        <v>277</v>
      </c>
      <c r="J1320" s="137" t="s">
        <v>277</v>
      </c>
      <c r="K1320" s="146" t="s">
        <v>277</v>
      </c>
      <c r="L1320" s="137" t="s">
        <v>277</v>
      </c>
      <c r="M1320" s="146" t="s">
        <v>277</v>
      </c>
      <c r="N1320" s="137" t="s">
        <v>277</v>
      </c>
      <c r="O1320" s="138" t="s">
        <v>277</v>
      </c>
      <c r="P1320" s="137">
        <v>0.93333333334000002</v>
      </c>
      <c r="Q1320" s="138">
        <v>0.90000000000499991</v>
      </c>
    </row>
    <row r="1321" spans="1:17" ht="20.149999999999999" customHeight="1" x14ac:dyDescent="0.35">
      <c r="A1321" s="148"/>
      <c r="C1321" s="136" t="s">
        <v>1581</v>
      </c>
      <c r="D1321" s="143" t="s">
        <v>277</v>
      </c>
      <c r="E1321" s="146" t="s">
        <v>277</v>
      </c>
      <c r="F1321" s="137" t="s">
        <v>277</v>
      </c>
      <c r="G1321" s="138" t="s">
        <v>277</v>
      </c>
      <c r="H1321" s="143" t="s">
        <v>277</v>
      </c>
      <c r="I1321" s="146" t="s">
        <v>277</v>
      </c>
      <c r="J1321" s="137" t="s">
        <v>277</v>
      </c>
      <c r="K1321" s="146" t="s">
        <v>277</v>
      </c>
      <c r="L1321" s="137" t="s">
        <v>277</v>
      </c>
      <c r="M1321" s="146" t="s">
        <v>277</v>
      </c>
      <c r="N1321" s="137" t="s">
        <v>277</v>
      </c>
      <c r="O1321" s="138" t="s">
        <v>277</v>
      </c>
      <c r="P1321" s="137" t="s">
        <v>277</v>
      </c>
      <c r="Q1321" s="138">
        <v>0.9</v>
      </c>
    </row>
    <row r="1322" spans="1:17" ht="20.149999999999999" customHeight="1" x14ac:dyDescent="0.35">
      <c r="A1322" s="148"/>
      <c r="C1322" s="136" t="s">
        <v>1582</v>
      </c>
      <c r="D1322" s="143" t="s">
        <v>277</v>
      </c>
      <c r="E1322" s="146" t="s">
        <v>277</v>
      </c>
      <c r="F1322" s="137" t="s">
        <v>277</v>
      </c>
      <c r="G1322" s="138" t="s">
        <v>277</v>
      </c>
      <c r="H1322" s="143" t="s">
        <v>277</v>
      </c>
      <c r="I1322" s="146" t="s">
        <v>277</v>
      </c>
      <c r="J1322" s="137" t="s">
        <v>277</v>
      </c>
      <c r="K1322" s="146" t="s">
        <v>277</v>
      </c>
      <c r="L1322" s="137" t="s">
        <v>277</v>
      </c>
      <c r="M1322" s="146" t="s">
        <v>277</v>
      </c>
      <c r="N1322" s="137" t="s">
        <v>277</v>
      </c>
      <c r="O1322" s="138" t="s">
        <v>277</v>
      </c>
      <c r="P1322" s="137" t="s">
        <v>277</v>
      </c>
      <c r="Q1322" s="138">
        <v>1</v>
      </c>
    </row>
    <row r="1323" spans="1:17" ht="20.149999999999999" customHeight="1" x14ac:dyDescent="0.35">
      <c r="A1323" s="148"/>
      <c r="C1323" s="136" t="s">
        <v>1583</v>
      </c>
      <c r="D1323" s="143" t="s">
        <v>277</v>
      </c>
      <c r="E1323" s="146" t="s">
        <v>277</v>
      </c>
      <c r="F1323" s="137">
        <v>1</v>
      </c>
      <c r="G1323" s="138">
        <v>0.99993736363636365</v>
      </c>
      <c r="H1323" s="143" t="s">
        <v>277</v>
      </c>
      <c r="I1323" s="146" t="s">
        <v>277</v>
      </c>
      <c r="J1323" s="137" t="s">
        <v>277</v>
      </c>
      <c r="K1323" s="146" t="s">
        <v>277</v>
      </c>
      <c r="L1323" s="137" t="s">
        <v>277</v>
      </c>
      <c r="M1323" s="146" t="s">
        <v>277</v>
      </c>
      <c r="N1323" s="137" t="s">
        <v>277</v>
      </c>
      <c r="O1323" s="138">
        <v>0.8</v>
      </c>
      <c r="P1323" s="137">
        <v>0.92135772724545462</v>
      </c>
      <c r="Q1323" s="138">
        <v>0.95678210678545439</v>
      </c>
    </row>
    <row r="1324" spans="1:17" ht="20.149999999999999" customHeight="1" x14ac:dyDescent="0.35">
      <c r="A1324" s="148"/>
      <c r="C1324" s="136" t="s">
        <v>1584</v>
      </c>
      <c r="D1324" s="143" t="s">
        <v>277</v>
      </c>
      <c r="E1324" s="146" t="s">
        <v>277</v>
      </c>
      <c r="F1324" s="137">
        <v>0.99340000000000006</v>
      </c>
      <c r="G1324" s="138">
        <v>1</v>
      </c>
      <c r="H1324" s="143" t="s">
        <v>277</v>
      </c>
      <c r="I1324" s="146" t="s">
        <v>277</v>
      </c>
      <c r="J1324" s="137" t="s">
        <v>277</v>
      </c>
      <c r="K1324" s="146" t="s">
        <v>277</v>
      </c>
      <c r="L1324" s="137" t="s">
        <v>277</v>
      </c>
      <c r="M1324" s="146" t="s">
        <v>277</v>
      </c>
      <c r="N1324" s="137">
        <v>0.5</v>
      </c>
      <c r="O1324" s="138">
        <v>0.67647058823529416</v>
      </c>
      <c r="P1324" s="137">
        <v>0.76732045277666672</v>
      </c>
      <c r="Q1324" s="138">
        <v>0.7064184464833333</v>
      </c>
    </row>
    <row r="1325" spans="1:17" ht="20.149999999999999" customHeight="1" x14ac:dyDescent="0.35">
      <c r="A1325" s="148"/>
      <c r="C1325" s="136" t="s">
        <v>1585</v>
      </c>
      <c r="D1325" s="143" t="s">
        <v>277</v>
      </c>
      <c r="E1325" s="146" t="s">
        <v>277</v>
      </c>
      <c r="F1325" s="137" t="s">
        <v>277</v>
      </c>
      <c r="G1325" s="138" t="s">
        <v>277</v>
      </c>
      <c r="H1325" s="143" t="s">
        <v>277</v>
      </c>
      <c r="I1325" s="146" t="s">
        <v>277</v>
      </c>
      <c r="J1325" s="137" t="s">
        <v>277</v>
      </c>
      <c r="K1325" s="146" t="s">
        <v>277</v>
      </c>
      <c r="L1325" s="137" t="s">
        <v>277</v>
      </c>
      <c r="M1325" s="146" t="s">
        <v>277</v>
      </c>
      <c r="N1325" s="137" t="s">
        <v>277</v>
      </c>
      <c r="O1325" s="138" t="s">
        <v>277</v>
      </c>
      <c r="P1325" s="137">
        <v>0.85606060606499979</v>
      </c>
      <c r="Q1325" s="138">
        <v>0.90097402597916687</v>
      </c>
    </row>
    <row r="1326" spans="1:17" ht="20.149999999999999" customHeight="1" x14ac:dyDescent="0.35">
      <c r="A1326" s="148"/>
      <c r="C1326" s="136" t="s">
        <v>1586</v>
      </c>
      <c r="D1326" s="143" t="s">
        <v>277</v>
      </c>
      <c r="E1326" s="146" t="s">
        <v>277</v>
      </c>
      <c r="F1326" s="137" t="s">
        <v>277</v>
      </c>
      <c r="G1326" s="138" t="s">
        <v>277</v>
      </c>
      <c r="H1326" s="143" t="s">
        <v>277</v>
      </c>
      <c r="I1326" s="146" t="s">
        <v>277</v>
      </c>
      <c r="J1326" s="137" t="s">
        <v>277</v>
      </c>
      <c r="K1326" s="146" t="s">
        <v>277</v>
      </c>
      <c r="L1326" s="137" t="s">
        <v>277</v>
      </c>
      <c r="M1326" s="146" t="s">
        <v>277</v>
      </c>
      <c r="N1326" s="137" t="s">
        <v>277</v>
      </c>
      <c r="O1326" s="138" t="s">
        <v>277</v>
      </c>
      <c r="P1326" s="137" t="s">
        <v>277</v>
      </c>
      <c r="Q1326" s="138">
        <v>0.92857142857750008</v>
      </c>
    </row>
    <row r="1327" spans="1:17" ht="20.149999999999999" customHeight="1" x14ac:dyDescent="0.35">
      <c r="A1327" s="148"/>
      <c r="C1327" s="136" t="s">
        <v>1587</v>
      </c>
      <c r="D1327" s="143" t="s">
        <v>277</v>
      </c>
      <c r="E1327" s="146" t="s">
        <v>277</v>
      </c>
      <c r="F1327" s="137" t="s">
        <v>277</v>
      </c>
      <c r="G1327" s="138" t="s">
        <v>277</v>
      </c>
      <c r="H1327" s="143" t="s">
        <v>277</v>
      </c>
      <c r="I1327" s="146" t="s">
        <v>277</v>
      </c>
      <c r="J1327" s="137" t="s">
        <v>277</v>
      </c>
      <c r="K1327" s="146" t="s">
        <v>277</v>
      </c>
      <c r="L1327" s="137" t="s">
        <v>277</v>
      </c>
      <c r="M1327" s="146" t="s">
        <v>277</v>
      </c>
      <c r="N1327" s="137" t="s">
        <v>277</v>
      </c>
      <c r="O1327" s="138" t="s">
        <v>277</v>
      </c>
      <c r="P1327" s="137">
        <v>0.99285714285750004</v>
      </c>
      <c r="Q1327" s="138">
        <v>0.98571428571500008</v>
      </c>
    </row>
    <row r="1328" spans="1:17" ht="20.149999999999999" customHeight="1" x14ac:dyDescent="0.35">
      <c r="A1328" s="148"/>
      <c r="C1328" s="136" t="s">
        <v>1588</v>
      </c>
      <c r="D1328" s="143" t="s">
        <v>277</v>
      </c>
      <c r="E1328" s="146" t="s">
        <v>277</v>
      </c>
      <c r="F1328" s="137" t="s">
        <v>277</v>
      </c>
      <c r="G1328" s="138" t="s">
        <v>277</v>
      </c>
      <c r="H1328" s="143" t="s">
        <v>277</v>
      </c>
      <c r="I1328" s="146" t="s">
        <v>277</v>
      </c>
      <c r="J1328" s="137" t="s">
        <v>277</v>
      </c>
      <c r="K1328" s="146" t="s">
        <v>277</v>
      </c>
      <c r="L1328" s="137" t="s">
        <v>277</v>
      </c>
      <c r="M1328" s="146" t="s">
        <v>277</v>
      </c>
      <c r="N1328" s="137" t="s">
        <v>277</v>
      </c>
      <c r="O1328" s="138" t="s">
        <v>277</v>
      </c>
      <c r="P1328" s="137">
        <v>1</v>
      </c>
      <c r="Q1328" s="138">
        <v>1</v>
      </c>
    </row>
    <row r="1329" spans="1:17" ht="20.149999999999999" customHeight="1" x14ac:dyDescent="0.35">
      <c r="A1329" s="148"/>
      <c r="C1329" s="136" t="s">
        <v>1589</v>
      </c>
      <c r="D1329" s="143" t="s">
        <v>277</v>
      </c>
      <c r="E1329" s="146" t="s">
        <v>277</v>
      </c>
      <c r="F1329" s="137" t="s">
        <v>277</v>
      </c>
      <c r="G1329" s="138" t="s">
        <v>277</v>
      </c>
      <c r="H1329" s="143" t="s">
        <v>277</v>
      </c>
      <c r="I1329" s="146" t="s">
        <v>277</v>
      </c>
      <c r="J1329" s="137" t="s">
        <v>277</v>
      </c>
      <c r="K1329" s="146" t="s">
        <v>277</v>
      </c>
      <c r="L1329" s="137" t="s">
        <v>277</v>
      </c>
      <c r="M1329" s="146" t="s">
        <v>277</v>
      </c>
      <c r="N1329" s="137" t="s">
        <v>277</v>
      </c>
      <c r="O1329" s="138" t="s">
        <v>277</v>
      </c>
      <c r="P1329" s="137">
        <v>0.90605670429333329</v>
      </c>
      <c r="Q1329" s="138">
        <v>0.86314437182000003</v>
      </c>
    </row>
    <row r="1330" spans="1:17" ht="20.149999999999999" customHeight="1" x14ac:dyDescent="0.35">
      <c r="A1330" s="148"/>
      <c r="C1330" s="136" t="s">
        <v>1590</v>
      </c>
      <c r="D1330" s="143" t="s">
        <v>277</v>
      </c>
      <c r="E1330" s="146" t="s">
        <v>277</v>
      </c>
      <c r="F1330" s="137" t="s">
        <v>277</v>
      </c>
      <c r="G1330" s="138" t="s">
        <v>277</v>
      </c>
      <c r="H1330" s="143" t="s">
        <v>277</v>
      </c>
      <c r="I1330" s="146" t="s">
        <v>277</v>
      </c>
      <c r="J1330" s="137" t="s">
        <v>277</v>
      </c>
      <c r="K1330" s="146" t="s">
        <v>277</v>
      </c>
      <c r="L1330" s="137" t="s">
        <v>277</v>
      </c>
      <c r="M1330" s="146" t="s">
        <v>277</v>
      </c>
      <c r="N1330" s="137" t="s">
        <v>277</v>
      </c>
      <c r="O1330" s="138" t="s">
        <v>277</v>
      </c>
      <c r="P1330" s="137">
        <v>0.93055555555750002</v>
      </c>
      <c r="Q1330" s="138">
        <v>0.85648148148583336</v>
      </c>
    </row>
    <row r="1331" spans="1:17" ht="20.149999999999999" customHeight="1" x14ac:dyDescent="0.35">
      <c r="A1331" s="148"/>
      <c r="C1331" s="136" t="s">
        <v>1591</v>
      </c>
      <c r="D1331" s="143" t="s">
        <v>277</v>
      </c>
      <c r="E1331" s="146" t="s">
        <v>277</v>
      </c>
      <c r="F1331" s="137" t="s">
        <v>277</v>
      </c>
      <c r="G1331" s="138" t="s">
        <v>277</v>
      </c>
      <c r="H1331" s="143" t="s">
        <v>277</v>
      </c>
      <c r="I1331" s="146" t="s">
        <v>277</v>
      </c>
      <c r="J1331" s="137" t="s">
        <v>277</v>
      </c>
      <c r="K1331" s="146" t="s">
        <v>277</v>
      </c>
      <c r="L1331" s="137" t="s">
        <v>277</v>
      </c>
      <c r="M1331" s="146" t="s">
        <v>277</v>
      </c>
      <c r="N1331" s="137" t="s">
        <v>277</v>
      </c>
      <c r="O1331" s="138" t="s">
        <v>277</v>
      </c>
      <c r="P1331" s="137">
        <v>1</v>
      </c>
      <c r="Q1331" s="138">
        <v>1</v>
      </c>
    </row>
    <row r="1332" spans="1:17" ht="20.149999999999999" customHeight="1" x14ac:dyDescent="0.35">
      <c r="A1332" s="148"/>
      <c r="C1332" s="136" t="s">
        <v>1592</v>
      </c>
      <c r="D1332" s="143" t="s">
        <v>277</v>
      </c>
      <c r="E1332" s="146" t="s">
        <v>277</v>
      </c>
      <c r="F1332" s="137">
        <v>0</v>
      </c>
      <c r="G1332" s="138">
        <v>0.99985627272727273</v>
      </c>
      <c r="H1332" s="143" t="s">
        <v>277</v>
      </c>
      <c r="I1332" s="146" t="s">
        <v>277</v>
      </c>
      <c r="J1332" s="137" t="s">
        <v>277</v>
      </c>
      <c r="K1332" s="146" t="s">
        <v>277</v>
      </c>
      <c r="L1332" s="137" t="s">
        <v>277</v>
      </c>
      <c r="M1332" s="146" t="s">
        <v>277</v>
      </c>
      <c r="N1332" s="137" t="s">
        <v>277</v>
      </c>
      <c r="O1332" s="138" t="s">
        <v>277</v>
      </c>
      <c r="P1332" s="137" t="s">
        <v>277</v>
      </c>
      <c r="Q1332" s="138" t="s">
        <v>277</v>
      </c>
    </row>
    <row r="1333" spans="1:17" ht="20.149999999999999" customHeight="1" x14ac:dyDescent="0.35">
      <c r="A1333" s="148"/>
      <c r="C1333" s="136" t="s">
        <v>1593</v>
      </c>
      <c r="D1333" s="143" t="s">
        <v>277</v>
      </c>
      <c r="E1333" s="146" t="s">
        <v>277</v>
      </c>
      <c r="F1333" s="137" t="s">
        <v>277</v>
      </c>
      <c r="G1333" s="138" t="s">
        <v>277</v>
      </c>
      <c r="H1333" s="143" t="s">
        <v>277</v>
      </c>
      <c r="I1333" s="146" t="s">
        <v>277</v>
      </c>
      <c r="J1333" s="137" t="s">
        <v>277</v>
      </c>
      <c r="K1333" s="146" t="s">
        <v>277</v>
      </c>
      <c r="L1333" s="137" t="s">
        <v>277</v>
      </c>
      <c r="M1333" s="146" t="s">
        <v>277</v>
      </c>
      <c r="N1333" s="137">
        <v>0.6</v>
      </c>
      <c r="O1333" s="138">
        <v>0.63636363636363635</v>
      </c>
      <c r="P1333" s="137">
        <v>0.92329545455000006</v>
      </c>
      <c r="Q1333" s="138">
        <v>0.90188842787181822</v>
      </c>
    </row>
    <row r="1334" spans="1:17" ht="20.149999999999999" customHeight="1" x14ac:dyDescent="0.35">
      <c r="A1334" s="148"/>
      <c r="C1334" s="136" t="s">
        <v>1594</v>
      </c>
      <c r="D1334" s="143">
        <v>0.99894254494183998</v>
      </c>
      <c r="E1334" s="146">
        <v>0.999645620459512</v>
      </c>
      <c r="F1334" s="137">
        <v>0</v>
      </c>
      <c r="G1334" s="138">
        <v>1</v>
      </c>
      <c r="H1334" s="143" t="s">
        <v>277</v>
      </c>
      <c r="I1334" s="146" t="s">
        <v>277</v>
      </c>
      <c r="J1334" s="137" t="s">
        <v>277</v>
      </c>
      <c r="K1334" s="146" t="s">
        <v>277</v>
      </c>
      <c r="L1334" s="137" t="s">
        <v>277</v>
      </c>
      <c r="M1334" s="146" t="s">
        <v>277</v>
      </c>
      <c r="N1334" s="137" t="s">
        <v>277</v>
      </c>
      <c r="O1334" s="138" t="s">
        <v>277</v>
      </c>
      <c r="P1334" s="137" t="s">
        <v>277</v>
      </c>
      <c r="Q1334" s="138">
        <v>0.86363636364200003</v>
      </c>
    </row>
    <row r="1335" spans="1:17" ht="20.149999999999999" customHeight="1" x14ac:dyDescent="0.35">
      <c r="A1335" s="148"/>
      <c r="C1335" s="136" t="s">
        <v>1595</v>
      </c>
      <c r="D1335" s="143" t="s">
        <v>277</v>
      </c>
      <c r="E1335" s="146" t="s">
        <v>277</v>
      </c>
      <c r="F1335" s="137" t="s">
        <v>277</v>
      </c>
      <c r="G1335" s="138" t="s">
        <v>277</v>
      </c>
      <c r="H1335" s="143" t="s">
        <v>277</v>
      </c>
      <c r="I1335" s="146" t="s">
        <v>277</v>
      </c>
      <c r="J1335" s="137" t="s">
        <v>277</v>
      </c>
      <c r="K1335" s="146" t="s">
        <v>277</v>
      </c>
      <c r="L1335" s="137" t="s">
        <v>277</v>
      </c>
      <c r="M1335" s="146" t="s">
        <v>277</v>
      </c>
      <c r="N1335" s="137" t="s">
        <v>277</v>
      </c>
      <c r="O1335" s="138" t="s">
        <v>277</v>
      </c>
      <c r="P1335" s="137">
        <v>1</v>
      </c>
      <c r="Q1335" s="138">
        <v>0.9916666666666667</v>
      </c>
    </row>
    <row r="1336" spans="1:17" ht="20.149999999999999" customHeight="1" x14ac:dyDescent="0.35">
      <c r="A1336" s="148"/>
      <c r="C1336" s="136" t="s">
        <v>1596</v>
      </c>
      <c r="D1336" s="143" t="s">
        <v>277</v>
      </c>
      <c r="E1336" s="146" t="s">
        <v>277</v>
      </c>
      <c r="F1336" s="137">
        <v>0</v>
      </c>
      <c r="G1336" s="138">
        <v>1</v>
      </c>
      <c r="H1336" s="143" t="s">
        <v>277</v>
      </c>
      <c r="I1336" s="146" t="s">
        <v>277</v>
      </c>
      <c r="J1336" s="137" t="s">
        <v>277</v>
      </c>
      <c r="K1336" s="146" t="s">
        <v>277</v>
      </c>
      <c r="L1336" s="137" t="s">
        <v>277</v>
      </c>
      <c r="M1336" s="146" t="s">
        <v>277</v>
      </c>
      <c r="N1336" s="137" t="s">
        <v>277</v>
      </c>
      <c r="O1336" s="138" t="s">
        <v>277</v>
      </c>
      <c r="P1336" s="137" t="s">
        <v>277</v>
      </c>
      <c r="Q1336" s="138" t="s">
        <v>277</v>
      </c>
    </row>
    <row r="1337" spans="1:17" ht="20.149999999999999" customHeight="1" x14ac:dyDescent="0.35">
      <c r="A1337" s="148"/>
      <c r="C1337" s="136" t="s">
        <v>1597</v>
      </c>
      <c r="D1337" s="143" t="s">
        <v>277</v>
      </c>
      <c r="E1337" s="146" t="s">
        <v>277</v>
      </c>
      <c r="F1337" s="137" t="s">
        <v>277</v>
      </c>
      <c r="G1337" s="138" t="s">
        <v>277</v>
      </c>
      <c r="H1337" s="143" t="s">
        <v>277</v>
      </c>
      <c r="I1337" s="146" t="s">
        <v>277</v>
      </c>
      <c r="J1337" s="137" t="s">
        <v>277</v>
      </c>
      <c r="K1337" s="146" t="s">
        <v>277</v>
      </c>
      <c r="L1337" s="137" t="s">
        <v>277</v>
      </c>
      <c r="M1337" s="146" t="s">
        <v>277</v>
      </c>
      <c r="N1337" s="137" t="s">
        <v>277</v>
      </c>
      <c r="O1337" s="138" t="s">
        <v>277</v>
      </c>
      <c r="P1337" s="137" t="s">
        <v>277</v>
      </c>
      <c r="Q1337" s="138">
        <v>0.97916666666999996</v>
      </c>
    </row>
    <row r="1338" spans="1:17" ht="20.149999999999999" customHeight="1" x14ac:dyDescent="0.35">
      <c r="A1338" s="148"/>
      <c r="C1338" s="136" t="s">
        <v>1598</v>
      </c>
      <c r="D1338" s="143" t="s">
        <v>277</v>
      </c>
      <c r="E1338" s="146" t="s">
        <v>277</v>
      </c>
      <c r="F1338" s="137">
        <v>0</v>
      </c>
      <c r="G1338" s="138">
        <v>1</v>
      </c>
      <c r="H1338" s="143" t="s">
        <v>277</v>
      </c>
      <c r="I1338" s="146" t="s">
        <v>277</v>
      </c>
      <c r="J1338" s="137" t="s">
        <v>277</v>
      </c>
      <c r="K1338" s="146" t="s">
        <v>277</v>
      </c>
      <c r="L1338" s="137" t="s">
        <v>277</v>
      </c>
      <c r="M1338" s="146" t="s">
        <v>277</v>
      </c>
      <c r="N1338" s="137" t="s">
        <v>277</v>
      </c>
      <c r="O1338" s="138">
        <v>0.45454545454545453</v>
      </c>
      <c r="P1338" s="137">
        <v>0.94285714286</v>
      </c>
      <c r="Q1338" s="138">
        <v>0.91525072424166676</v>
      </c>
    </row>
    <row r="1339" spans="1:17" ht="20.149999999999999" customHeight="1" x14ac:dyDescent="0.35">
      <c r="A1339" s="148"/>
      <c r="C1339" s="136" t="s">
        <v>1599</v>
      </c>
      <c r="D1339" s="143" t="s">
        <v>277</v>
      </c>
      <c r="E1339" s="146" t="s">
        <v>277</v>
      </c>
      <c r="F1339" s="137">
        <v>0</v>
      </c>
      <c r="G1339" s="138">
        <v>0.9974785454545454</v>
      </c>
      <c r="H1339" s="143" t="s">
        <v>277</v>
      </c>
      <c r="I1339" s="146" t="s">
        <v>277</v>
      </c>
      <c r="J1339" s="137" t="s">
        <v>277</v>
      </c>
      <c r="K1339" s="146" t="s">
        <v>277</v>
      </c>
      <c r="L1339" s="137" t="s">
        <v>277</v>
      </c>
      <c r="M1339" s="146" t="s">
        <v>277</v>
      </c>
      <c r="N1339" s="137" t="s">
        <v>277</v>
      </c>
      <c r="O1339" s="138" t="s">
        <v>277</v>
      </c>
      <c r="P1339" s="137" t="s">
        <v>277</v>
      </c>
      <c r="Q1339" s="138" t="s">
        <v>277</v>
      </c>
    </row>
    <row r="1340" spans="1:17" ht="20.149999999999999" customHeight="1" x14ac:dyDescent="0.35">
      <c r="A1340" s="148"/>
      <c r="C1340" s="136" t="s">
        <v>1600</v>
      </c>
      <c r="D1340" s="143" t="s">
        <v>277</v>
      </c>
      <c r="E1340" s="146" t="s">
        <v>277</v>
      </c>
      <c r="F1340" s="137">
        <v>0</v>
      </c>
      <c r="G1340" s="138">
        <v>1</v>
      </c>
      <c r="H1340" s="143" t="s">
        <v>277</v>
      </c>
      <c r="I1340" s="146" t="s">
        <v>277</v>
      </c>
      <c r="J1340" s="137" t="s">
        <v>277</v>
      </c>
      <c r="K1340" s="146" t="s">
        <v>277</v>
      </c>
      <c r="L1340" s="137" t="s">
        <v>277</v>
      </c>
      <c r="M1340" s="146" t="s">
        <v>277</v>
      </c>
      <c r="N1340" s="137" t="s">
        <v>277</v>
      </c>
      <c r="O1340" s="138" t="s">
        <v>277</v>
      </c>
      <c r="P1340" s="137" t="s">
        <v>277</v>
      </c>
      <c r="Q1340" s="138">
        <v>0.88693167599916667</v>
      </c>
    </row>
    <row r="1341" spans="1:17" ht="20.149999999999999" customHeight="1" x14ac:dyDescent="0.35">
      <c r="A1341" s="148"/>
      <c r="C1341" s="136" t="s">
        <v>1601</v>
      </c>
      <c r="D1341" s="143" t="s">
        <v>277</v>
      </c>
      <c r="E1341" s="146" t="s">
        <v>277</v>
      </c>
      <c r="F1341" s="137" t="s">
        <v>277</v>
      </c>
      <c r="G1341" s="138" t="s">
        <v>277</v>
      </c>
      <c r="H1341" s="143" t="s">
        <v>277</v>
      </c>
      <c r="I1341" s="146" t="s">
        <v>277</v>
      </c>
      <c r="J1341" s="137" t="s">
        <v>277</v>
      </c>
      <c r="K1341" s="146" t="s">
        <v>277</v>
      </c>
      <c r="L1341" s="137" t="s">
        <v>277</v>
      </c>
      <c r="M1341" s="146" t="s">
        <v>277</v>
      </c>
      <c r="N1341" s="137" t="s">
        <v>277</v>
      </c>
      <c r="O1341" s="138" t="s">
        <v>277</v>
      </c>
      <c r="P1341" s="137">
        <v>0.96153846154000011</v>
      </c>
      <c r="Q1341" s="138">
        <v>0.96153846154000011</v>
      </c>
    </row>
    <row r="1342" spans="1:17" ht="20.149999999999999" customHeight="1" x14ac:dyDescent="0.35">
      <c r="A1342" s="148"/>
      <c r="C1342" s="136" t="s">
        <v>1602</v>
      </c>
      <c r="D1342" s="143" t="s">
        <v>277</v>
      </c>
      <c r="E1342" s="146" t="s">
        <v>277</v>
      </c>
      <c r="F1342" s="137" t="s">
        <v>277</v>
      </c>
      <c r="G1342" s="138" t="s">
        <v>277</v>
      </c>
      <c r="H1342" s="143" t="s">
        <v>277</v>
      </c>
      <c r="I1342" s="146" t="s">
        <v>277</v>
      </c>
      <c r="J1342" s="137" t="s">
        <v>277</v>
      </c>
      <c r="K1342" s="146" t="s">
        <v>277</v>
      </c>
      <c r="L1342" s="137" t="s">
        <v>277</v>
      </c>
      <c r="M1342" s="146" t="s">
        <v>277</v>
      </c>
      <c r="N1342" s="137" t="s">
        <v>277</v>
      </c>
      <c r="O1342" s="138" t="s">
        <v>277</v>
      </c>
      <c r="P1342" s="137">
        <v>0.99706744868090891</v>
      </c>
      <c r="Q1342" s="138">
        <v>0.99731182795749984</v>
      </c>
    </row>
    <row r="1343" spans="1:17" ht="20.149999999999999" customHeight="1" x14ac:dyDescent="0.35">
      <c r="A1343" s="148"/>
      <c r="C1343" s="136" t="s">
        <v>1603</v>
      </c>
      <c r="D1343" s="143" t="s">
        <v>277</v>
      </c>
      <c r="E1343" s="146" t="s">
        <v>277</v>
      </c>
      <c r="F1343" s="137">
        <v>1</v>
      </c>
      <c r="G1343" s="138">
        <v>1</v>
      </c>
      <c r="H1343" s="143" t="s">
        <v>277</v>
      </c>
      <c r="I1343" s="146" t="s">
        <v>277</v>
      </c>
      <c r="J1343" s="137" t="s">
        <v>277</v>
      </c>
      <c r="K1343" s="146" t="s">
        <v>277</v>
      </c>
      <c r="L1343" s="137" t="s">
        <v>277</v>
      </c>
      <c r="M1343" s="146" t="s">
        <v>277</v>
      </c>
      <c r="N1343" s="137" t="s">
        <v>277</v>
      </c>
      <c r="O1343" s="138" t="s">
        <v>277</v>
      </c>
      <c r="P1343" s="137">
        <v>0.94686770160699996</v>
      </c>
      <c r="Q1343" s="138">
        <v>0.92799345108800002</v>
      </c>
    </row>
    <row r="1344" spans="1:17" ht="20.149999999999999" customHeight="1" x14ac:dyDescent="0.35">
      <c r="A1344" s="148"/>
      <c r="C1344" s="136" t="s">
        <v>1604</v>
      </c>
      <c r="D1344" s="143" t="s">
        <v>277</v>
      </c>
      <c r="E1344" s="146" t="s">
        <v>277</v>
      </c>
      <c r="F1344" s="137" t="s">
        <v>277</v>
      </c>
      <c r="G1344" s="138" t="s">
        <v>277</v>
      </c>
      <c r="H1344" s="143" t="s">
        <v>277</v>
      </c>
      <c r="I1344" s="146" t="s">
        <v>277</v>
      </c>
      <c r="J1344" s="137" t="s">
        <v>277</v>
      </c>
      <c r="K1344" s="146" t="s">
        <v>277</v>
      </c>
      <c r="L1344" s="137" t="s">
        <v>277</v>
      </c>
      <c r="M1344" s="146" t="s">
        <v>277</v>
      </c>
      <c r="N1344" s="137" t="s">
        <v>277</v>
      </c>
      <c r="O1344" s="138" t="s">
        <v>277</v>
      </c>
      <c r="P1344" s="137">
        <v>0.97500000000166664</v>
      </c>
      <c r="Q1344" s="138">
        <v>0.96388888889166668</v>
      </c>
    </row>
    <row r="1345" spans="1:17" ht="20.149999999999999" customHeight="1" x14ac:dyDescent="0.35">
      <c r="A1345" s="148"/>
      <c r="C1345" s="136" t="s">
        <v>1605</v>
      </c>
      <c r="D1345" s="143" t="s">
        <v>277</v>
      </c>
      <c r="E1345" s="146" t="s">
        <v>277</v>
      </c>
      <c r="F1345" s="137" t="s">
        <v>277</v>
      </c>
      <c r="G1345" s="138" t="s">
        <v>277</v>
      </c>
      <c r="H1345" s="143" t="s">
        <v>277</v>
      </c>
      <c r="I1345" s="146" t="s">
        <v>277</v>
      </c>
      <c r="J1345" s="137" t="s">
        <v>277</v>
      </c>
      <c r="K1345" s="146" t="s">
        <v>277</v>
      </c>
      <c r="L1345" s="137" t="s">
        <v>277</v>
      </c>
      <c r="M1345" s="146" t="s">
        <v>277</v>
      </c>
      <c r="N1345" s="137" t="s">
        <v>277</v>
      </c>
      <c r="O1345" s="138" t="s">
        <v>277</v>
      </c>
      <c r="P1345" s="137">
        <v>1</v>
      </c>
      <c r="Q1345" s="138">
        <v>1</v>
      </c>
    </row>
    <row r="1346" spans="1:17" ht="20.149999999999999" customHeight="1" x14ac:dyDescent="0.35">
      <c r="A1346" s="148"/>
      <c r="C1346" s="136" t="s">
        <v>1606</v>
      </c>
      <c r="D1346" s="143" t="s">
        <v>277</v>
      </c>
      <c r="E1346" s="146" t="s">
        <v>277</v>
      </c>
      <c r="F1346" s="137" t="s">
        <v>277</v>
      </c>
      <c r="G1346" s="138" t="s">
        <v>277</v>
      </c>
      <c r="H1346" s="143" t="s">
        <v>277</v>
      </c>
      <c r="I1346" s="146" t="s">
        <v>277</v>
      </c>
      <c r="J1346" s="137" t="s">
        <v>277</v>
      </c>
      <c r="K1346" s="146" t="s">
        <v>277</v>
      </c>
      <c r="L1346" s="137" t="s">
        <v>277</v>
      </c>
      <c r="M1346" s="146" t="s">
        <v>277</v>
      </c>
      <c r="N1346" s="137" t="s">
        <v>277</v>
      </c>
      <c r="O1346" s="138" t="s">
        <v>277</v>
      </c>
      <c r="P1346" s="137">
        <v>0.88541666666666674</v>
      </c>
      <c r="Q1346" s="138">
        <v>0.85912698412818178</v>
      </c>
    </row>
    <row r="1347" spans="1:17" ht="20.149999999999999" customHeight="1" x14ac:dyDescent="0.35">
      <c r="A1347" s="148"/>
      <c r="C1347" s="136" t="s">
        <v>1607</v>
      </c>
      <c r="D1347" s="143" t="s">
        <v>277</v>
      </c>
      <c r="E1347" s="146" t="s">
        <v>277</v>
      </c>
      <c r="F1347" s="137" t="s">
        <v>277</v>
      </c>
      <c r="G1347" s="138" t="s">
        <v>277</v>
      </c>
      <c r="H1347" s="143" t="s">
        <v>277</v>
      </c>
      <c r="I1347" s="146" t="s">
        <v>277</v>
      </c>
      <c r="J1347" s="137" t="s">
        <v>277</v>
      </c>
      <c r="K1347" s="146" t="s">
        <v>277</v>
      </c>
      <c r="L1347" s="137" t="s">
        <v>277</v>
      </c>
      <c r="M1347" s="146" t="s">
        <v>277</v>
      </c>
      <c r="N1347" s="137" t="s">
        <v>277</v>
      </c>
      <c r="O1347" s="138" t="s">
        <v>277</v>
      </c>
      <c r="P1347" s="137">
        <v>0.98347107438181824</v>
      </c>
      <c r="Q1347" s="138">
        <v>0.98863636363750007</v>
      </c>
    </row>
    <row r="1348" spans="1:17" ht="20.149999999999999" customHeight="1" x14ac:dyDescent="0.35">
      <c r="A1348" s="148"/>
      <c r="C1348" s="136" t="s">
        <v>1608</v>
      </c>
      <c r="D1348" s="143" t="s">
        <v>277</v>
      </c>
      <c r="E1348" s="146" t="s">
        <v>277</v>
      </c>
      <c r="F1348" s="137" t="s">
        <v>277</v>
      </c>
      <c r="G1348" s="138" t="s">
        <v>277</v>
      </c>
      <c r="H1348" s="143" t="s">
        <v>277</v>
      </c>
      <c r="I1348" s="146" t="s">
        <v>277</v>
      </c>
      <c r="J1348" s="137" t="s">
        <v>277</v>
      </c>
      <c r="K1348" s="146" t="s">
        <v>277</v>
      </c>
      <c r="L1348" s="137" t="s">
        <v>277</v>
      </c>
      <c r="M1348" s="146" t="s">
        <v>277</v>
      </c>
      <c r="N1348" s="137" t="s">
        <v>277</v>
      </c>
      <c r="O1348" s="138" t="s">
        <v>277</v>
      </c>
      <c r="P1348" s="137">
        <v>0.9</v>
      </c>
      <c r="Q1348" s="138">
        <v>0.94444444444499998</v>
      </c>
    </row>
    <row r="1349" spans="1:17" ht="20.149999999999999" customHeight="1" x14ac:dyDescent="0.35">
      <c r="A1349" s="148"/>
      <c r="C1349" s="136" t="s">
        <v>1609</v>
      </c>
      <c r="D1349" s="143" t="s">
        <v>277</v>
      </c>
      <c r="E1349" s="146" t="s">
        <v>277</v>
      </c>
      <c r="F1349" s="137" t="s">
        <v>277</v>
      </c>
      <c r="G1349" s="138" t="s">
        <v>277</v>
      </c>
      <c r="H1349" s="143" t="s">
        <v>277</v>
      </c>
      <c r="I1349" s="146" t="s">
        <v>277</v>
      </c>
      <c r="J1349" s="137" t="s">
        <v>277</v>
      </c>
      <c r="K1349" s="146" t="s">
        <v>277</v>
      </c>
      <c r="L1349" s="137" t="s">
        <v>277</v>
      </c>
      <c r="M1349" s="146" t="s">
        <v>277</v>
      </c>
      <c r="N1349" s="137" t="s">
        <v>277</v>
      </c>
      <c r="O1349" s="138" t="s">
        <v>277</v>
      </c>
      <c r="P1349" s="137">
        <v>0.9888392857149999</v>
      </c>
      <c r="Q1349" s="138">
        <v>0.9605902777783335</v>
      </c>
    </row>
    <row r="1350" spans="1:17" ht="20.149999999999999" customHeight="1" x14ac:dyDescent="0.35">
      <c r="A1350" s="148"/>
      <c r="C1350" s="136" t="s">
        <v>1610</v>
      </c>
      <c r="D1350" s="143" t="s">
        <v>277</v>
      </c>
      <c r="E1350" s="146" t="s">
        <v>277</v>
      </c>
      <c r="F1350" s="137" t="s">
        <v>277</v>
      </c>
      <c r="G1350" s="138" t="s">
        <v>277</v>
      </c>
      <c r="H1350" s="143" t="s">
        <v>277</v>
      </c>
      <c r="I1350" s="146" t="s">
        <v>277</v>
      </c>
      <c r="J1350" s="137" t="s">
        <v>277</v>
      </c>
      <c r="K1350" s="146" t="s">
        <v>277</v>
      </c>
      <c r="L1350" s="137" t="s">
        <v>277</v>
      </c>
      <c r="M1350" s="146" t="s">
        <v>277</v>
      </c>
      <c r="N1350" s="137" t="s">
        <v>277</v>
      </c>
      <c r="O1350" s="138" t="s">
        <v>277</v>
      </c>
      <c r="P1350" s="137">
        <v>0.95142857143000004</v>
      </c>
      <c r="Q1350" s="138">
        <v>0.95238095238499998</v>
      </c>
    </row>
    <row r="1351" spans="1:17" ht="20.149999999999999" customHeight="1" x14ac:dyDescent="0.35">
      <c r="A1351" s="148"/>
      <c r="C1351" s="136" t="s">
        <v>1611</v>
      </c>
      <c r="D1351" s="143" t="s">
        <v>277</v>
      </c>
      <c r="E1351" s="146" t="s">
        <v>277</v>
      </c>
      <c r="F1351" s="137" t="s">
        <v>277</v>
      </c>
      <c r="G1351" s="138" t="s">
        <v>277</v>
      </c>
      <c r="H1351" s="143" t="s">
        <v>277</v>
      </c>
      <c r="I1351" s="146" t="s">
        <v>277</v>
      </c>
      <c r="J1351" s="137" t="s">
        <v>277</v>
      </c>
      <c r="K1351" s="146" t="s">
        <v>277</v>
      </c>
      <c r="L1351" s="137" t="s">
        <v>277</v>
      </c>
      <c r="M1351" s="146" t="s">
        <v>277</v>
      </c>
      <c r="N1351" s="137" t="s">
        <v>277</v>
      </c>
      <c r="O1351" s="138" t="s">
        <v>277</v>
      </c>
      <c r="P1351" s="137">
        <v>0.97499999999999998</v>
      </c>
      <c r="Q1351" s="138">
        <v>1</v>
      </c>
    </row>
    <row r="1352" spans="1:17" ht="20.149999999999999" customHeight="1" x14ac:dyDescent="0.35">
      <c r="A1352" s="148"/>
      <c r="C1352" s="136" t="s">
        <v>1612</v>
      </c>
      <c r="D1352" s="143" t="s">
        <v>277</v>
      </c>
      <c r="E1352" s="146" t="s">
        <v>277</v>
      </c>
      <c r="F1352" s="137">
        <v>0</v>
      </c>
      <c r="G1352" s="138">
        <v>1</v>
      </c>
      <c r="H1352" s="143" t="s">
        <v>277</v>
      </c>
      <c r="I1352" s="146" t="s">
        <v>277</v>
      </c>
      <c r="J1352" s="137" t="s">
        <v>277</v>
      </c>
      <c r="K1352" s="146" t="s">
        <v>277</v>
      </c>
      <c r="L1352" s="137" t="s">
        <v>277</v>
      </c>
      <c r="M1352" s="146" t="s">
        <v>277</v>
      </c>
      <c r="N1352" s="137" t="s">
        <v>277</v>
      </c>
      <c r="O1352" s="138" t="s">
        <v>277</v>
      </c>
      <c r="P1352" s="137" t="s">
        <v>277</v>
      </c>
      <c r="Q1352" s="138" t="s">
        <v>277</v>
      </c>
    </row>
    <row r="1353" spans="1:17" ht="20.149999999999999" customHeight="1" x14ac:dyDescent="0.35">
      <c r="A1353" s="148"/>
      <c r="C1353" s="136" t="s">
        <v>1613</v>
      </c>
      <c r="D1353" s="143">
        <v>0.99785465272190899</v>
      </c>
      <c r="E1353" s="146">
        <v>0.998269753645876</v>
      </c>
      <c r="F1353" s="137">
        <v>0</v>
      </c>
      <c r="G1353" s="138">
        <v>1</v>
      </c>
      <c r="H1353" s="143" t="s">
        <v>277</v>
      </c>
      <c r="I1353" s="146" t="s">
        <v>277</v>
      </c>
      <c r="J1353" s="137">
        <v>0.99522094780219761</v>
      </c>
      <c r="K1353" s="146">
        <v>0.98928618615761921</v>
      </c>
      <c r="L1353" s="137" t="s">
        <v>277</v>
      </c>
      <c r="M1353" s="146" t="s">
        <v>277</v>
      </c>
      <c r="N1353" s="137" t="s">
        <v>277</v>
      </c>
      <c r="O1353" s="138" t="s">
        <v>277</v>
      </c>
      <c r="P1353" s="137" t="s">
        <v>277</v>
      </c>
      <c r="Q1353" s="138" t="s">
        <v>277</v>
      </c>
    </row>
    <row r="1354" spans="1:17" ht="20.149999999999999" customHeight="1" x14ac:dyDescent="0.35">
      <c r="A1354" s="148"/>
      <c r="C1354" s="136" t="s">
        <v>1614</v>
      </c>
      <c r="D1354" s="143" t="s">
        <v>277</v>
      </c>
      <c r="E1354" s="146" t="s">
        <v>277</v>
      </c>
      <c r="F1354" s="137">
        <v>0</v>
      </c>
      <c r="G1354" s="138">
        <v>0.99033727272727279</v>
      </c>
      <c r="H1354" s="143" t="s">
        <v>277</v>
      </c>
      <c r="I1354" s="146" t="s">
        <v>277</v>
      </c>
      <c r="J1354" s="137" t="s">
        <v>277</v>
      </c>
      <c r="K1354" s="146" t="s">
        <v>277</v>
      </c>
      <c r="L1354" s="137" t="s">
        <v>277</v>
      </c>
      <c r="M1354" s="146" t="s">
        <v>277</v>
      </c>
      <c r="N1354" s="137" t="s">
        <v>277</v>
      </c>
      <c r="O1354" s="138" t="s">
        <v>277</v>
      </c>
      <c r="P1354" s="137" t="s">
        <v>277</v>
      </c>
      <c r="Q1354" s="138" t="s">
        <v>277</v>
      </c>
    </row>
    <row r="1355" spans="1:17" ht="20.149999999999999" customHeight="1" x14ac:dyDescent="0.35">
      <c r="A1355" s="148"/>
      <c r="C1355" s="136" t="s">
        <v>1615</v>
      </c>
      <c r="D1355" s="143" t="s">
        <v>277</v>
      </c>
      <c r="E1355" s="146" t="s">
        <v>277</v>
      </c>
      <c r="F1355" s="137" t="s">
        <v>277</v>
      </c>
      <c r="G1355" s="138" t="s">
        <v>277</v>
      </c>
      <c r="H1355" s="143" t="s">
        <v>277</v>
      </c>
      <c r="I1355" s="146" t="s">
        <v>277</v>
      </c>
      <c r="J1355" s="137" t="s">
        <v>277</v>
      </c>
      <c r="K1355" s="146" t="s">
        <v>277</v>
      </c>
      <c r="L1355" s="137" t="s">
        <v>277</v>
      </c>
      <c r="M1355" s="146" t="s">
        <v>277</v>
      </c>
      <c r="N1355" s="137" t="s">
        <v>277</v>
      </c>
      <c r="O1355" s="138" t="s">
        <v>277</v>
      </c>
      <c r="P1355" s="137">
        <v>1</v>
      </c>
      <c r="Q1355" s="138">
        <v>0.98680555555583327</v>
      </c>
    </row>
    <row r="1356" spans="1:17" ht="20.149999999999999" customHeight="1" x14ac:dyDescent="0.35">
      <c r="A1356" s="148"/>
      <c r="C1356" s="136" t="s">
        <v>1616</v>
      </c>
      <c r="D1356" s="143" t="s">
        <v>277</v>
      </c>
      <c r="E1356" s="146" t="s">
        <v>277</v>
      </c>
      <c r="F1356" s="137">
        <v>0.99970000000000003</v>
      </c>
      <c r="G1356" s="138">
        <v>0.99995054545454554</v>
      </c>
      <c r="H1356" s="143" t="s">
        <v>277</v>
      </c>
      <c r="I1356" s="146" t="s">
        <v>277</v>
      </c>
      <c r="J1356" s="137" t="s">
        <v>277</v>
      </c>
      <c r="K1356" s="146" t="s">
        <v>277</v>
      </c>
      <c r="L1356" s="137" t="s">
        <v>277</v>
      </c>
      <c r="M1356" s="146" t="s">
        <v>277</v>
      </c>
      <c r="N1356" s="137" t="s">
        <v>277</v>
      </c>
      <c r="O1356" s="138" t="s">
        <v>277</v>
      </c>
      <c r="P1356" s="137" t="s">
        <v>277</v>
      </c>
      <c r="Q1356" s="138" t="s">
        <v>277</v>
      </c>
    </row>
    <row r="1357" spans="1:17" ht="20.149999999999999" customHeight="1" x14ac:dyDescent="0.35">
      <c r="A1357" s="148"/>
      <c r="C1357" s="136" t="s">
        <v>1617</v>
      </c>
      <c r="D1357" s="143">
        <v>0.99952380952380904</v>
      </c>
      <c r="E1357" s="146">
        <v>0.99955835962145101</v>
      </c>
      <c r="F1357" s="137">
        <v>0</v>
      </c>
      <c r="G1357" s="138">
        <v>1</v>
      </c>
      <c r="H1357" s="143" t="s">
        <v>277</v>
      </c>
      <c r="I1357" s="146" t="s">
        <v>277</v>
      </c>
      <c r="J1357" s="137">
        <v>0.95532265059599819</v>
      </c>
      <c r="K1357" s="146">
        <v>0.97580996348891824</v>
      </c>
      <c r="L1357" s="137" t="s">
        <v>277</v>
      </c>
      <c r="M1357" s="146" t="s">
        <v>277</v>
      </c>
      <c r="N1357" s="137" t="s">
        <v>277</v>
      </c>
      <c r="O1357" s="138" t="s">
        <v>277</v>
      </c>
      <c r="P1357" s="137">
        <v>0.96735987324500006</v>
      </c>
      <c r="Q1357" s="138">
        <v>0.9669787303966666</v>
      </c>
    </row>
    <row r="1358" spans="1:17" ht="20.149999999999999" customHeight="1" x14ac:dyDescent="0.35">
      <c r="A1358" s="148"/>
      <c r="C1358" s="136" t="s">
        <v>1618</v>
      </c>
      <c r="D1358" s="143" t="s">
        <v>277</v>
      </c>
      <c r="E1358" s="146" t="s">
        <v>277</v>
      </c>
      <c r="F1358" s="137">
        <v>0</v>
      </c>
      <c r="G1358" s="138">
        <v>1</v>
      </c>
      <c r="H1358" s="143" t="s">
        <v>277</v>
      </c>
      <c r="I1358" s="146" t="s">
        <v>277</v>
      </c>
      <c r="J1358" s="137" t="s">
        <v>277</v>
      </c>
      <c r="K1358" s="146" t="s">
        <v>277</v>
      </c>
      <c r="L1358" s="137" t="s">
        <v>277</v>
      </c>
      <c r="M1358" s="146" t="s">
        <v>277</v>
      </c>
      <c r="N1358" s="137" t="s">
        <v>277</v>
      </c>
      <c r="O1358" s="138" t="s">
        <v>277</v>
      </c>
      <c r="P1358" s="137" t="s">
        <v>277</v>
      </c>
      <c r="Q1358" s="138" t="s">
        <v>277</v>
      </c>
    </row>
    <row r="1359" spans="1:17" ht="20.149999999999999" customHeight="1" x14ac:dyDescent="0.35">
      <c r="A1359" s="148"/>
      <c r="C1359" s="136" t="s">
        <v>1619</v>
      </c>
      <c r="D1359" s="143">
        <v>0.97052799271734203</v>
      </c>
      <c r="E1359" s="146">
        <v>0.96517954298150199</v>
      </c>
      <c r="F1359" s="137">
        <v>0</v>
      </c>
      <c r="G1359" s="138">
        <v>1</v>
      </c>
      <c r="H1359" s="143" t="s">
        <v>277</v>
      </c>
      <c r="I1359" s="146" t="s">
        <v>277</v>
      </c>
      <c r="J1359" s="137">
        <v>0.89005928793838118</v>
      </c>
      <c r="K1359" s="146">
        <v>0.94495790560381376</v>
      </c>
      <c r="L1359" s="137" t="s">
        <v>277</v>
      </c>
      <c r="M1359" s="146" t="s">
        <v>277</v>
      </c>
      <c r="N1359" s="137">
        <v>0.88059701492537312</v>
      </c>
      <c r="O1359" s="138">
        <v>0.92592592592592593</v>
      </c>
      <c r="P1359" s="137">
        <v>0.95169480152166674</v>
      </c>
      <c r="Q1359" s="138">
        <v>0.94855532065272741</v>
      </c>
    </row>
    <row r="1360" spans="1:17" ht="20.149999999999999" customHeight="1" x14ac:dyDescent="0.35">
      <c r="A1360" s="148"/>
      <c r="C1360" s="136" t="s">
        <v>1620</v>
      </c>
      <c r="D1360" s="143" t="s">
        <v>277</v>
      </c>
      <c r="E1360" s="146" t="s">
        <v>277</v>
      </c>
      <c r="F1360" s="137">
        <v>0</v>
      </c>
      <c r="G1360" s="138">
        <v>1</v>
      </c>
      <c r="H1360" s="143" t="s">
        <v>277</v>
      </c>
      <c r="I1360" s="146" t="s">
        <v>277</v>
      </c>
      <c r="J1360" s="137" t="s">
        <v>277</v>
      </c>
      <c r="K1360" s="146" t="s">
        <v>277</v>
      </c>
      <c r="L1360" s="137" t="s">
        <v>277</v>
      </c>
      <c r="M1360" s="146" t="s">
        <v>277</v>
      </c>
      <c r="N1360" s="137" t="s">
        <v>277</v>
      </c>
      <c r="O1360" s="138" t="s">
        <v>277</v>
      </c>
      <c r="P1360" s="137" t="s">
        <v>277</v>
      </c>
      <c r="Q1360" s="138" t="s">
        <v>277</v>
      </c>
    </row>
    <row r="1361" spans="1:17" ht="20.149999999999999" customHeight="1" x14ac:dyDescent="0.35">
      <c r="A1361" s="148"/>
      <c r="C1361" s="136" t="s">
        <v>1621</v>
      </c>
      <c r="D1361" s="143" t="s">
        <v>277</v>
      </c>
      <c r="E1361" s="146" t="s">
        <v>277</v>
      </c>
      <c r="F1361" s="137" t="s">
        <v>277</v>
      </c>
      <c r="G1361" s="138" t="s">
        <v>277</v>
      </c>
      <c r="H1361" s="143" t="s">
        <v>277</v>
      </c>
      <c r="I1361" s="146" t="s">
        <v>277</v>
      </c>
      <c r="J1361" s="137" t="s">
        <v>277</v>
      </c>
      <c r="K1361" s="146" t="s">
        <v>277</v>
      </c>
      <c r="L1361" s="137" t="s">
        <v>277</v>
      </c>
      <c r="M1361" s="146" t="s">
        <v>277</v>
      </c>
      <c r="N1361" s="137" t="s">
        <v>277</v>
      </c>
      <c r="O1361" s="138" t="s">
        <v>277</v>
      </c>
      <c r="P1361" s="137">
        <v>0.91145833333333326</v>
      </c>
      <c r="Q1361" s="138">
        <v>0.90671296296583326</v>
      </c>
    </row>
    <row r="1362" spans="1:17" ht="20.149999999999999" customHeight="1" x14ac:dyDescent="0.35">
      <c r="A1362" s="148"/>
      <c r="C1362" s="136" t="s">
        <v>1622</v>
      </c>
      <c r="D1362" s="143" t="s">
        <v>277</v>
      </c>
      <c r="E1362" s="146" t="s">
        <v>277</v>
      </c>
      <c r="F1362" s="137" t="s">
        <v>277</v>
      </c>
      <c r="G1362" s="138" t="s">
        <v>277</v>
      </c>
      <c r="H1362" s="143" t="s">
        <v>277</v>
      </c>
      <c r="I1362" s="146" t="s">
        <v>277</v>
      </c>
      <c r="J1362" s="137" t="s">
        <v>277</v>
      </c>
      <c r="K1362" s="146" t="s">
        <v>277</v>
      </c>
      <c r="L1362" s="137" t="s">
        <v>277</v>
      </c>
      <c r="M1362" s="146" t="s">
        <v>277</v>
      </c>
      <c r="N1362" s="137" t="s">
        <v>277</v>
      </c>
      <c r="O1362" s="138" t="s">
        <v>277</v>
      </c>
      <c r="P1362" s="137">
        <v>0.95833333333666681</v>
      </c>
      <c r="Q1362" s="138">
        <v>0.96212121212500012</v>
      </c>
    </row>
    <row r="1363" spans="1:17" ht="20.149999999999999" customHeight="1" x14ac:dyDescent="0.35">
      <c r="A1363" s="148"/>
      <c r="C1363" s="136" t="s">
        <v>1623</v>
      </c>
      <c r="D1363" s="143" t="s">
        <v>277</v>
      </c>
      <c r="E1363" s="146" t="s">
        <v>277</v>
      </c>
      <c r="F1363" s="137" t="s">
        <v>277</v>
      </c>
      <c r="G1363" s="138" t="s">
        <v>277</v>
      </c>
      <c r="H1363" s="143" t="s">
        <v>277</v>
      </c>
      <c r="I1363" s="146" t="s">
        <v>277</v>
      </c>
      <c r="J1363" s="137" t="s">
        <v>277</v>
      </c>
      <c r="K1363" s="146" t="s">
        <v>277</v>
      </c>
      <c r="L1363" s="137" t="s">
        <v>277</v>
      </c>
      <c r="M1363" s="146" t="s">
        <v>277</v>
      </c>
      <c r="N1363" s="137" t="s">
        <v>277</v>
      </c>
      <c r="O1363" s="138" t="s">
        <v>277</v>
      </c>
      <c r="P1363" s="137">
        <v>0.8586834733933334</v>
      </c>
      <c r="Q1363" s="138">
        <v>0.95437759188083315</v>
      </c>
    </row>
    <row r="1364" spans="1:17" ht="20.149999999999999" customHeight="1" x14ac:dyDescent="0.35">
      <c r="A1364" s="148"/>
      <c r="C1364" s="136" t="s">
        <v>1624</v>
      </c>
      <c r="D1364" s="143" t="s">
        <v>277</v>
      </c>
      <c r="E1364" s="146" t="s">
        <v>277</v>
      </c>
      <c r="F1364" s="137" t="s">
        <v>277</v>
      </c>
      <c r="G1364" s="138" t="s">
        <v>277</v>
      </c>
      <c r="H1364" s="143" t="s">
        <v>277</v>
      </c>
      <c r="I1364" s="146" t="s">
        <v>277</v>
      </c>
      <c r="J1364" s="137" t="s">
        <v>277</v>
      </c>
      <c r="K1364" s="146" t="s">
        <v>277</v>
      </c>
      <c r="L1364" s="137" t="s">
        <v>277</v>
      </c>
      <c r="M1364" s="146" t="s">
        <v>277</v>
      </c>
      <c r="N1364" s="137" t="s">
        <v>277</v>
      </c>
      <c r="O1364" s="138" t="s">
        <v>277</v>
      </c>
      <c r="P1364" s="137">
        <v>0.94684343434666685</v>
      </c>
      <c r="Q1364" s="138">
        <v>0.93181818181999998</v>
      </c>
    </row>
    <row r="1365" spans="1:17" ht="20.149999999999999" customHeight="1" x14ac:dyDescent="0.35">
      <c r="A1365" s="148"/>
      <c r="C1365" s="136" t="s">
        <v>1625</v>
      </c>
      <c r="D1365" s="143" t="s">
        <v>277</v>
      </c>
      <c r="E1365" s="146" t="s">
        <v>277</v>
      </c>
      <c r="F1365" s="137" t="s">
        <v>277</v>
      </c>
      <c r="G1365" s="138" t="s">
        <v>277</v>
      </c>
      <c r="H1365" s="143" t="s">
        <v>277</v>
      </c>
      <c r="I1365" s="146" t="s">
        <v>277</v>
      </c>
      <c r="J1365" s="137" t="s">
        <v>277</v>
      </c>
      <c r="K1365" s="146" t="s">
        <v>277</v>
      </c>
      <c r="L1365" s="137" t="s">
        <v>277</v>
      </c>
      <c r="M1365" s="146" t="s">
        <v>277</v>
      </c>
      <c r="N1365" s="137" t="s">
        <v>277</v>
      </c>
      <c r="O1365" s="138" t="s">
        <v>277</v>
      </c>
      <c r="P1365" s="137">
        <v>0.89839572192818162</v>
      </c>
      <c r="Q1365" s="138">
        <v>0.93137254902416666</v>
      </c>
    </row>
    <row r="1366" spans="1:17" ht="20.149999999999999" customHeight="1" x14ac:dyDescent="0.35">
      <c r="A1366" s="148"/>
      <c r="C1366" s="136" t="s">
        <v>1626</v>
      </c>
      <c r="D1366" s="143" t="s">
        <v>277</v>
      </c>
      <c r="E1366" s="146" t="s">
        <v>277</v>
      </c>
      <c r="F1366" s="137">
        <v>0</v>
      </c>
      <c r="G1366" s="138">
        <v>1</v>
      </c>
      <c r="H1366" s="143" t="s">
        <v>277</v>
      </c>
      <c r="I1366" s="146" t="s">
        <v>277</v>
      </c>
      <c r="J1366" s="137" t="s">
        <v>277</v>
      </c>
      <c r="K1366" s="146" t="s">
        <v>277</v>
      </c>
      <c r="L1366" s="137" t="s">
        <v>277</v>
      </c>
      <c r="M1366" s="146" t="s">
        <v>277</v>
      </c>
      <c r="N1366" s="137" t="s">
        <v>277</v>
      </c>
      <c r="O1366" s="138" t="s">
        <v>277</v>
      </c>
      <c r="P1366" s="137">
        <v>0.97008281573833344</v>
      </c>
      <c r="Q1366" s="138">
        <v>0.97893374741583328</v>
      </c>
    </row>
    <row r="1367" spans="1:17" ht="20.149999999999999" customHeight="1" x14ac:dyDescent="0.35">
      <c r="A1367" s="148"/>
      <c r="C1367" s="136" t="s">
        <v>1627</v>
      </c>
      <c r="D1367" s="143" t="s">
        <v>277</v>
      </c>
      <c r="E1367" s="146" t="s">
        <v>277</v>
      </c>
      <c r="F1367" s="137" t="s">
        <v>277</v>
      </c>
      <c r="G1367" s="138" t="s">
        <v>277</v>
      </c>
      <c r="H1367" s="143" t="s">
        <v>277</v>
      </c>
      <c r="I1367" s="146" t="s">
        <v>277</v>
      </c>
      <c r="J1367" s="137" t="s">
        <v>277</v>
      </c>
      <c r="K1367" s="146" t="s">
        <v>277</v>
      </c>
      <c r="L1367" s="137" t="s">
        <v>277</v>
      </c>
      <c r="M1367" s="146" t="s">
        <v>277</v>
      </c>
      <c r="N1367" s="137" t="s">
        <v>277</v>
      </c>
      <c r="O1367" s="138" t="s">
        <v>277</v>
      </c>
      <c r="P1367" s="137">
        <v>0.94927536232333343</v>
      </c>
      <c r="Q1367" s="138">
        <v>0.95137299771833339</v>
      </c>
    </row>
    <row r="1368" spans="1:17" ht="20.149999999999999" customHeight="1" x14ac:dyDescent="0.35">
      <c r="A1368" s="148"/>
      <c r="C1368" s="136" t="s">
        <v>1628</v>
      </c>
      <c r="D1368" s="143" t="s">
        <v>277</v>
      </c>
      <c r="E1368" s="146" t="s">
        <v>277</v>
      </c>
      <c r="F1368" s="137" t="s">
        <v>277</v>
      </c>
      <c r="G1368" s="138" t="s">
        <v>277</v>
      </c>
      <c r="H1368" s="143" t="s">
        <v>277</v>
      </c>
      <c r="I1368" s="146" t="s">
        <v>277</v>
      </c>
      <c r="J1368" s="137" t="s">
        <v>277</v>
      </c>
      <c r="K1368" s="146" t="s">
        <v>277</v>
      </c>
      <c r="L1368" s="137" t="s">
        <v>277</v>
      </c>
      <c r="M1368" s="146" t="s">
        <v>277</v>
      </c>
      <c r="N1368" s="137" t="s">
        <v>277</v>
      </c>
      <c r="O1368" s="138" t="s">
        <v>277</v>
      </c>
      <c r="P1368" s="137">
        <v>0.78484848485000003</v>
      </c>
      <c r="Q1368" s="138">
        <v>0.89123376623454542</v>
      </c>
    </row>
    <row r="1369" spans="1:17" ht="20.149999999999999" customHeight="1" x14ac:dyDescent="0.35">
      <c r="A1369" s="148"/>
      <c r="C1369" s="136" t="s">
        <v>1629</v>
      </c>
      <c r="D1369" s="143">
        <v>0.99883268482490295</v>
      </c>
      <c r="E1369" s="146">
        <v>0.99970701980546095</v>
      </c>
      <c r="F1369" s="137">
        <v>0</v>
      </c>
      <c r="G1369" s="138">
        <v>1</v>
      </c>
      <c r="H1369" s="143" t="s">
        <v>277</v>
      </c>
      <c r="I1369" s="146" t="s">
        <v>277</v>
      </c>
      <c r="J1369" s="137" t="s">
        <v>277</v>
      </c>
      <c r="K1369" s="146" t="s">
        <v>277</v>
      </c>
      <c r="L1369" s="137" t="s">
        <v>277</v>
      </c>
      <c r="M1369" s="146" t="s">
        <v>277</v>
      </c>
      <c r="N1369" s="137" t="s">
        <v>277</v>
      </c>
      <c r="O1369" s="138" t="s">
        <v>277</v>
      </c>
      <c r="P1369" s="137" t="s">
        <v>277</v>
      </c>
      <c r="Q1369" s="138">
        <v>0.89662420913000007</v>
      </c>
    </row>
    <row r="1370" spans="1:17" ht="20.149999999999999" customHeight="1" x14ac:dyDescent="0.35">
      <c r="A1370" s="148"/>
      <c r="C1370" s="136" t="s">
        <v>1630</v>
      </c>
      <c r="D1370" s="143">
        <v>0.99956121105748097</v>
      </c>
      <c r="E1370" s="146">
        <v>0.99918021587648598</v>
      </c>
      <c r="F1370" s="137">
        <v>0</v>
      </c>
      <c r="G1370" s="138">
        <v>1</v>
      </c>
      <c r="H1370" s="143" t="s">
        <v>277</v>
      </c>
      <c r="I1370" s="146" t="s">
        <v>277</v>
      </c>
      <c r="J1370" s="137" t="s">
        <v>277</v>
      </c>
      <c r="K1370" s="146" t="s">
        <v>277</v>
      </c>
      <c r="L1370" s="137" t="s">
        <v>277</v>
      </c>
      <c r="M1370" s="146" t="s">
        <v>277</v>
      </c>
      <c r="N1370" s="137" t="s">
        <v>277</v>
      </c>
      <c r="O1370" s="138" t="s">
        <v>277</v>
      </c>
      <c r="P1370" s="137" t="s">
        <v>277</v>
      </c>
      <c r="Q1370" s="138" t="s">
        <v>277</v>
      </c>
    </row>
    <row r="1371" spans="1:17" ht="20.149999999999999" customHeight="1" x14ac:dyDescent="0.35">
      <c r="A1371" s="148"/>
      <c r="C1371" s="136" t="s">
        <v>1631</v>
      </c>
      <c r="D1371" s="143">
        <v>0.98558139534883704</v>
      </c>
      <c r="E1371" s="146">
        <v>0.99954684490766998</v>
      </c>
      <c r="F1371" s="137">
        <v>0</v>
      </c>
      <c r="G1371" s="138">
        <v>1</v>
      </c>
      <c r="H1371" s="143" t="s">
        <v>277</v>
      </c>
      <c r="I1371" s="146" t="s">
        <v>277</v>
      </c>
      <c r="J1371" s="137" t="s">
        <v>277</v>
      </c>
      <c r="K1371" s="146" t="s">
        <v>277</v>
      </c>
      <c r="L1371" s="137" t="s">
        <v>277</v>
      </c>
      <c r="M1371" s="146" t="s">
        <v>277</v>
      </c>
      <c r="N1371" s="137" t="s">
        <v>277</v>
      </c>
      <c r="O1371" s="138" t="s">
        <v>277</v>
      </c>
      <c r="P1371" s="137" t="s">
        <v>277</v>
      </c>
      <c r="Q1371" s="138">
        <v>0.96875</v>
      </c>
    </row>
    <row r="1372" spans="1:17" ht="20.149999999999999" customHeight="1" x14ac:dyDescent="0.35">
      <c r="A1372" s="148"/>
      <c r="C1372" s="136" t="s">
        <v>1632</v>
      </c>
      <c r="D1372" s="143" t="s">
        <v>277</v>
      </c>
      <c r="E1372" s="146" t="s">
        <v>277</v>
      </c>
      <c r="F1372" s="137">
        <v>0</v>
      </c>
      <c r="G1372" s="138">
        <v>1</v>
      </c>
      <c r="H1372" s="143" t="s">
        <v>277</v>
      </c>
      <c r="I1372" s="146" t="s">
        <v>277</v>
      </c>
      <c r="J1372" s="137" t="s">
        <v>277</v>
      </c>
      <c r="K1372" s="146" t="s">
        <v>277</v>
      </c>
      <c r="L1372" s="137" t="s">
        <v>277</v>
      </c>
      <c r="M1372" s="146" t="s">
        <v>277</v>
      </c>
      <c r="N1372" s="137" t="s">
        <v>277</v>
      </c>
      <c r="O1372" s="138" t="s">
        <v>277</v>
      </c>
      <c r="P1372" s="137" t="s">
        <v>277</v>
      </c>
      <c r="Q1372" s="138" t="s">
        <v>277</v>
      </c>
    </row>
    <row r="1373" spans="1:17" ht="20.149999999999999" customHeight="1" x14ac:dyDescent="0.35">
      <c r="A1373" s="148"/>
      <c r="C1373" s="136" t="s">
        <v>1633</v>
      </c>
      <c r="D1373" s="143" t="s">
        <v>277</v>
      </c>
      <c r="E1373" s="146" t="s">
        <v>277</v>
      </c>
      <c r="F1373" s="137" t="s">
        <v>277</v>
      </c>
      <c r="G1373" s="138" t="s">
        <v>277</v>
      </c>
      <c r="H1373" s="143" t="s">
        <v>277</v>
      </c>
      <c r="I1373" s="146" t="s">
        <v>277</v>
      </c>
      <c r="J1373" s="137" t="s">
        <v>277</v>
      </c>
      <c r="K1373" s="146" t="s">
        <v>277</v>
      </c>
      <c r="L1373" s="137" t="s">
        <v>277</v>
      </c>
      <c r="M1373" s="146" t="s">
        <v>277</v>
      </c>
      <c r="N1373" s="137" t="s">
        <v>277</v>
      </c>
      <c r="O1373" s="138" t="s">
        <v>277</v>
      </c>
      <c r="P1373" s="137">
        <v>0.97142857143200001</v>
      </c>
      <c r="Q1373" s="138">
        <v>0.98095238095600013</v>
      </c>
    </row>
    <row r="1374" spans="1:17" ht="20.149999999999999" customHeight="1" x14ac:dyDescent="0.35">
      <c r="A1374" s="148"/>
      <c r="C1374" s="136" t="s">
        <v>1634</v>
      </c>
      <c r="D1374" s="143" t="s">
        <v>277</v>
      </c>
      <c r="E1374" s="146" t="s">
        <v>277</v>
      </c>
      <c r="F1374" s="137" t="s">
        <v>277</v>
      </c>
      <c r="G1374" s="138" t="s">
        <v>277</v>
      </c>
      <c r="H1374" s="143" t="s">
        <v>277</v>
      </c>
      <c r="I1374" s="146" t="s">
        <v>277</v>
      </c>
      <c r="J1374" s="137">
        <v>0.97042381461899951</v>
      </c>
      <c r="K1374" s="146">
        <v>0.97114299155586126</v>
      </c>
      <c r="L1374" s="137" t="s">
        <v>277</v>
      </c>
      <c r="M1374" s="146" t="s">
        <v>277</v>
      </c>
      <c r="N1374" s="137" t="s">
        <v>277</v>
      </c>
      <c r="O1374" s="138" t="s">
        <v>277</v>
      </c>
      <c r="P1374" s="137" t="s">
        <v>277</v>
      </c>
      <c r="Q1374" s="138" t="s">
        <v>277</v>
      </c>
    </row>
    <row r="1375" spans="1:17" ht="20.149999999999999" customHeight="1" x14ac:dyDescent="0.35">
      <c r="A1375" s="148"/>
      <c r="C1375" s="136" t="s">
        <v>1635</v>
      </c>
      <c r="D1375" s="143" t="s">
        <v>277</v>
      </c>
      <c r="E1375" s="146" t="s">
        <v>277</v>
      </c>
      <c r="F1375" s="137" t="s">
        <v>277</v>
      </c>
      <c r="G1375" s="138" t="s">
        <v>277</v>
      </c>
      <c r="H1375" s="143" t="s">
        <v>277</v>
      </c>
      <c r="I1375" s="146" t="s">
        <v>277</v>
      </c>
      <c r="J1375" s="137" t="s">
        <v>277</v>
      </c>
      <c r="K1375" s="146" t="s">
        <v>277</v>
      </c>
      <c r="L1375" s="137" t="s">
        <v>277</v>
      </c>
      <c r="M1375" s="146" t="s">
        <v>277</v>
      </c>
      <c r="N1375" s="137">
        <v>0.98947368421052628</v>
      </c>
      <c r="O1375" s="138">
        <v>0.9135802469135802</v>
      </c>
      <c r="P1375" s="137" t="s">
        <v>277</v>
      </c>
      <c r="Q1375" s="138" t="s">
        <v>277</v>
      </c>
    </row>
    <row r="1376" spans="1:17" ht="20.149999999999999" customHeight="1" x14ac:dyDescent="0.35">
      <c r="A1376" s="148"/>
      <c r="C1376" s="136" t="s">
        <v>1636</v>
      </c>
      <c r="D1376" s="143" t="s">
        <v>277</v>
      </c>
      <c r="E1376" s="146" t="s">
        <v>277</v>
      </c>
      <c r="F1376" s="137" t="s">
        <v>277</v>
      </c>
      <c r="G1376" s="138" t="s">
        <v>277</v>
      </c>
      <c r="H1376" s="143" t="s">
        <v>277</v>
      </c>
      <c r="I1376" s="146" t="s">
        <v>277</v>
      </c>
      <c r="J1376" s="137" t="s">
        <v>277</v>
      </c>
      <c r="K1376" s="146" t="s">
        <v>277</v>
      </c>
      <c r="L1376" s="137" t="s">
        <v>277</v>
      </c>
      <c r="M1376" s="146" t="s">
        <v>277</v>
      </c>
      <c r="N1376" s="137" t="s">
        <v>277</v>
      </c>
      <c r="O1376" s="138" t="s">
        <v>277</v>
      </c>
      <c r="P1376" s="137">
        <v>0.9705603038955557</v>
      </c>
      <c r="Q1376" s="138">
        <v>0.96225071225250003</v>
      </c>
    </row>
    <row r="1377" spans="1:17" ht="20.149999999999999" customHeight="1" x14ac:dyDescent="0.35">
      <c r="A1377" s="148"/>
      <c r="C1377" s="136" t="s">
        <v>1637</v>
      </c>
      <c r="D1377" s="143" t="s">
        <v>277</v>
      </c>
      <c r="E1377" s="146" t="s">
        <v>277</v>
      </c>
      <c r="F1377" s="137">
        <v>1</v>
      </c>
      <c r="G1377" s="138">
        <v>1</v>
      </c>
      <c r="H1377" s="143" t="s">
        <v>277</v>
      </c>
      <c r="I1377" s="146" t="s">
        <v>277</v>
      </c>
      <c r="J1377" s="137" t="s">
        <v>277</v>
      </c>
      <c r="K1377" s="146" t="s">
        <v>277</v>
      </c>
      <c r="L1377" s="137" t="s">
        <v>277</v>
      </c>
      <c r="M1377" s="146" t="s">
        <v>277</v>
      </c>
      <c r="N1377" s="137" t="s">
        <v>277</v>
      </c>
      <c r="O1377" s="138" t="s">
        <v>277</v>
      </c>
      <c r="P1377" s="137">
        <v>0.88389692186999991</v>
      </c>
      <c r="Q1377" s="138">
        <v>0.87286023500727272</v>
      </c>
    </row>
    <row r="1378" spans="1:17" ht="20.149999999999999" customHeight="1" x14ac:dyDescent="0.35">
      <c r="A1378" s="148"/>
      <c r="C1378" s="136" t="s">
        <v>1638</v>
      </c>
      <c r="D1378" s="143" t="s">
        <v>277</v>
      </c>
      <c r="E1378" s="146" t="s">
        <v>277</v>
      </c>
      <c r="F1378" s="137" t="s">
        <v>277</v>
      </c>
      <c r="G1378" s="138" t="s">
        <v>277</v>
      </c>
      <c r="H1378" s="143" t="s">
        <v>277</v>
      </c>
      <c r="I1378" s="146" t="s">
        <v>277</v>
      </c>
      <c r="J1378" s="137" t="s">
        <v>277</v>
      </c>
      <c r="K1378" s="146" t="s">
        <v>277</v>
      </c>
      <c r="L1378" s="137" t="s">
        <v>277</v>
      </c>
      <c r="M1378" s="146" t="s">
        <v>277</v>
      </c>
      <c r="N1378" s="137" t="s">
        <v>277</v>
      </c>
      <c r="O1378" s="138" t="s">
        <v>277</v>
      </c>
      <c r="P1378" s="137">
        <v>0.8974184782650001</v>
      </c>
      <c r="Q1378" s="138">
        <v>0.94391304348299998</v>
      </c>
    </row>
    <row r="1379" spans="1:17" ht="20.149999999999999" customHeight="1" x14ac:dyDescent="0.35">
      <c r="A1379" s="148"/>
      <c r="C1379" s="136" t="s">
        <v>1639</v>
      </c>
      <c r="D1379" s="143">
        <v>0.99189463019250301</v>
      </c>
      <c r="E1379" s="146">
        <v>0.98615548455804003</v>
      </c>
      <c r="F1379" s="137">
        <v>0</v>
      </c>
      <c r="G1379" s="138">
        <v>1</v>
      </c>
      <c r="H1379" s="143" t="s">
        <v>277</v>
      </c>
      <c r="I1379" s="146" t="s">
        <v>277</v>
      </c>
      <c r="J1379" s="137" t="s">
        <v>277</v>
      </c>
      <c r="K1379" s="146" t="s">
        <v>277</v>
      </c>
      <c r="L1379" s="137" t="s">
        <v>277</v>
      </c>
      <c r="M1379" s="146" t="s">
        <v>277</v>
      </c>
      <c r="N1379" s="137">
        <v>0.93333333333333335</v>
      </c>
      <c r="O1379" s="138">
        <v>0.84</v>
      </c>
      <c r="P1379" s="137">
        <v>0.96678687342749992</v>
      </c>
      <c r="Q1379" s="138">
        <v>0.96678320555416675</v>
      </c>
    </row>
    <row r="1380" spans="1:17" ht="20.149999999999999" customHeight="1" x14ac:dyDescent="0.35">
      <c r="A1380" s="148"/>
      <c r="C1380" s="136" t="s">
        <v>1640</v>
      </c>
      <c r="D1380" s="143" t="s">
        <v>277</v>
      </c>
      <c r="E1380" s="146" t="s">
        <v>277</v>
      </c>
      <c r="F1380" s="137">
        <v>0</v>
      </c>
      <c r="G1380" s="138">
        <v>0.99795772727272736</v>
      </c>
      <c r="H1380" s="143" t="s">
        <v>277</v>
      </c>
      <c r="I1380" s="146" t="s">
        <v>277</v>
      </c>
      <c r="J1380" s="137" t="s">
        <v>277</v>
      </c>
      <c r="K1380" s="146" t="s">
        <v>277</v>
      </c>
      <c r="L1380" s="137" t="s">
        <v>277</v>
      </c>
      <c r="M1380" s="146" t="s">
        <v>277</v>
      </c>
      <c r="N1380" s="137" t="s">
        <v>277</v>
      </c>
      <c r="O1380" s="138" t="s">
        <v>277</v>
      </c>
      <c r="P1380" s="137" t="s">
        <v>277</v>
      </c>
      <c r="Q1380" s="138" t="s">
        <v>277</v>
      </c>
    </row>
    <row r="1381" spans="1:17" ht="20.149999999999999" customHeight="1" x14ac:dyDescent="0.35">
      <c r="A1381" s="148"/>
      <c r="C1381" s="136" t="s">
        <v>1641</v>
      </c>
      <c r="D1381" s="143" t="s">
        <v>277</v>
      </c>
      <c r="E1381" s="146" t="s">
        <v>277</v>
      </c>
      <c r="F1381" s="137" t="s">
        <v>277</v>
      </c>
      <c r="G1381" s="138" t="s">
        <v>277</v>
      </c>
      <c r="H1381" s="143" t="s">
        <v>277</v>
      </c>
      <c r="I1381" s="146" t="s">
        <v>277</v>
      </c>
      <c r="J1381" s="137" t="s">
        <v>277</v>
      </c>
      <c r="K1381" s="146" t="s">
        <v>277</v>
      </c>
      <c r="L1381" s="137" t="s">
        <v>277</v>
      </c>
      <c r="M1381" s="146" t="s">
        <v>277</v>
      </c>
      <c r="N1381" s="137">
        <v>0.8571428571428571</v>
      </c>
      <c r="O1381" s="138">
        <v>0.81355932203389836</v>
      </c>
      <c r="P1381" s="137" t="s">
        <v>277</v>
      </c>
      <c r="Q1381" s="138" t="s">
        <v>277</v>
      </c>
    </row>
    <row r="1382" spans="1:17" ht="20.149999999999999" customHeight="1" x14ac:dyDescent="0.35">
      <c r="A1382" s="148"/>
      <c r="C1382" s="136" t="s">
        <v>1642</v>
      </c>
      <c r="D1382" s="143" t="s">
        <v>277</v>
      </c>
      <c r="E1382" s="146" t="s">
        <v>277</v>
      </c>
      <c r="F1382" s="137" t="s">
        <v>277</v>
      </c>
      <c r="G1382" s="138" t="s">
        <v>277</v>
      </c>
      <c r="H1382" s="143" t="s">
        <v>277</v>
      </c>
      <c r="I1382" s="146" t="s">
        <v>277</v>
      </c>
      <c r="J1382" s="137" t="s">
        <v>277</v>
      </c>
      <c r="K1382" s="146" t="s">
        <v>277</v>
      </c>
      <c r="L1382" s="137" t="s">
        <v>277</v>
      </c>
      <c r="M1382" s="146" t="s">
        <v>277</v>
      </c>
      <c r="N1382" s="137" t="s">
        <v>277</v>
      </c>
      <c r="O1382" s="138" t="s">
        <v>277</v>
      </c>
      <c r="P1382" s="137">
        <v>0.93713450292916678</v>
      </c>
      <c r="Q1382" s="138">
        <v>0.8755221386841664</v>
      </c>
    </row>
    <row r="1383" spans="1:17" ht="20.149999999999999" customHeight="1" x14ac:dyDescent="0.35">
      <c r="A1383" s="148"/>
      <c r="C1383" s="136" t="s">
        <v>1643</v>
      </c>
      <c r="D1383" s="143" t="s">
        <v>277</v>
      </c>
      <c r="E1383" s="146" t="s">
        <v>277</v>
      </c>
      <c r="F1383" s="137" t="s">
        <v>277</v>
      </c>
      <c r="G1383" s="138" t="s">
        <v>277</v>
      </c>
      <c r="H1383" s="143" t="s">
        <v>277</v>
      </c>
      <c r="I1383" s="146" t="s">
        <v>277</v>
      </c>
      <c r="J1383" s="137" t="s">
        <v>277</v>
      </c>
      <c r="K1383" s="146" t="s">
        <v>277</v>
      </c>
      <c r="L1383" s="137" t="s">
        <v>277</v>
      </c>
      <c r="M1383" s="146" t="s">
        <v>277</v>
      </c>
      <c r="N1383" s="137" t="s">
        <v>277</v>
      </c>
      <c r="O1383" s="138" t="s">
        <v>277</v>
      </c>
      <c r="P1383" s="137">
        <v>0.88636363637250015</v>
      </c>
      <c r="Q1383" s="138">
        <v>0.9346590909150001</v>
      </c>
    </row>
    <row r="1384" spans="1:17" ht="20.149999999999999" customHeight="1" x14ac:dyDescent="0.35">
      <c r="A1384" s="148"/>
      <c r="C1384" s="136" t="s">
        <v>1644</v>
      </c>
      <c r="D1384" s="143" t="s">
        <v>277</v>
      </c>
      <c r="E1384" s="146" t="s">
        <v>277</v>
      </c>
      <c r="F1384" s="137" t="s">
        <v>277</v>
      </c>
      <c r="G1384" s="138" t="s">
        <v>277</v>
      </c>
      <c r="H1384" s="143" t="s">
        <v>277</v>
      </c>
      <c r="I1384" s="146" t="s">
        <v>277</v>
      </c>
      <c r="J1384" s="137" t="s">
        <v>277</v>
      </c>
      <c r="K1384" s="146" t="s">
        <v>277</v>
      </c>
      <c r="L1384" s="137" t="s">
        <v>277</v>
      </c>
      <c r="M1384" s="146" t="s">
        <v>277</v>
      </c>
      <c r="N1384" s="137">
        <v>0.34090909090909088</v>
      </c>
      <c r="O1384" s="138">
        <v>0.625</v>
      </c>
      <c r="P1384" s="137" t="s">
        <v>277</v>
      </c>
      <c r="Q1384" s="138" t="s">
        <v>277</v>
      </c>
    </row>
    <row r="1385" spans="1:17" ht="20.149999999999999" customHeight="1" x14ac:dyDescent="0.35">
      <c r="A1385" s="148"/>
      <c r="C1385" s="136" t="s">
        <v>1645</v>
      </c>
      <c r="D1385" s="143">
        <v>0.99958728848534895</v>
      </c>
      <c r="E1385" s="146">
        <v>0.99950633536284395</v>
      </c>
      <c r="F1385" s="137">
        <v>0</v>
      </c>
      <c r="G1385" s="138">
        <v>1</v>
      </c>
      <c r="H1385" s="143" t="s">
        <v>277</v>
      </c>
      <c r="I1385" s="146" t="s">
        <v>277</v>
      </c>
      <c r="J1385" s="137" t="s">
        <v>277</v>
      </c>
      <c r="K1385" s="146" t="s">
        <v>277</v>
      </c>
      <c r="L1385" s="137" t="s">
        <v>277</v>
      </c>
      <c r="M1385" s="146" t="s">
        <v>277</v>
      </c>
      <c r="N1385" s="137" t="s">
        <v>277</v>
      </c>
      <c r="O1385" s="138" t="s">
        <v>277</v>
      </c>
      <c r="P1385" s="137">
        <v>1</v>
      </c>
      <c r="Q1385" s="138">
        <v>0.90625</v>
      </c>
    </row>
    <row r="1386" spans="1:17" ht="20.149999999999999" customHeight="1" x14ac:dyDescent="0.35">
      <c r="A1386" s="148"/>
      <c r="C1386" s="136" t="s">
        <v>1646</v>
      </c>
      <c r="D1386" s="143">
        <v>0.99558498896247205</v>
      </c>
      <c r="E1386" s="146">
        <v>0.99952280319040199</v>
      </c>
      <c r="F1386" s="137">
        <v>0</v>
      </c>
      <c r="G1386" s="138">
        <v>0.99916436363636363</v>
      </c>
      <c r="H1386" s="143" t="s">
        <v>277</v>
      </c>
      <c r="I1386" s="146" t="s">
        <v>277</v>
      </c>
      <c r="J1386" s="137" t="s">
        <v>277</v>
      </c>
      <c r="K1386" s="146" t="s">
        <v>277</v>
      </c>
      <c r="L1386" s="137" t="s">
        <v>277</v>
      </c>
      <c r="M1386" s="146" t="s">
        <v>277</v>
      </c>
      <c r="N1386" s="137" t="s">
        <v>277</v>
      </c>
      <c r="O1386" s="138" t="s">
        <v>277</v>
      </c>
      <c r="P1386" s="137" t="s">
        <v>277</v>
      </c>
      <c r="Q1386" s="138">
        <v>0.86666666667000003</v>
      </c>
    </row>
    <row r="1387" spans="1:17" ht="20.149999999999999" customHeight="1" x14ac:dyDescent="0.35">
      <c r="A1387" s="148"/>
      <c r="C1387" s="136" t="s">
        <v>1647</v>
      </c>
      <c r="D1387" s="143" t="s">
        <v>277</v>
      </c>
      <c r="E1387" s="146" t="s">
        <v>277</v>
      </c>
      <c r="F1387" s="137">
        <v>0.9909</v>
      </c>
      <c r="G1387" s="138">
        <v>0.96542036363636374</v>
      </c>
      <c r="H1387" s="143" t="s">
        <v>277</v>
      </c>
      <c r="I1387" s="146" t="s">
        <v>277</v>
      </c>
      <c r="J1387" s="137" t="s">
        <v>277</v>
      </c>
      <c r="K1387" s="146" t="s">
        <v>277</v>
      </c>
      <c r="L1387" s="137" t="s">
        <v>277</v>
      </c>
      <c r="M1387" s="146" t="s">
        <v>277</v>
      </c>
      <c r="N1387" s="137" t="s">
        <v>277</v>
      </c>
      <c r="O1387" s="138" t="s">
        <v>277</v>
      </c>
      <c r="P1387" s="137">
        <v>0.8828125000025</v>
      </c>
      <c r="Q1387" s="138">
        <v>0.92653093434583345</v>
      </c>
    </row>
    <row r="1388" spans="1:17" ht="20.149999999999999" customHeight="1" x14ac:dyDescent="0.35">
      <c r="A1388" s="148"/>
      <c r="C1388" s="136" t="s">
        <v>1648</v>
      </c>
      <c r="D1388" s="143" t="s">
        <v>277</v>
      </c>
      <c r="E1388" s="146" t="s">
        <v>277</v>
      </c>
      <c r="F1388" s="137">
        <v>0</v>
      </c>
      <c r="G1388" s="138">
        <v>1</v>
      </c>
      <c r="H1388" s="143" t="s">
        <v>277</v>
      </c>
      <c r="I1388" s="146" t="s">
        <v>277</v>
      </c>
      <c r="J1388" s="137" t="s">
        <v>277</v>
      </c>
      <c r="K1388" s="146" t="s">
        <v>277</v>
      </c>
      <c r="L1388" s="137" t="s">
        <v>277</v>
      </c>
      <c r="M1388" s="146" t="s">
        <v>277</v>
      </c>
      <c r="N1388" s="137" t="s">
        <v>277</v>
      </c>
      <c r="O1388" s="138" t="s">
        <v>277</v>
      </c>
      <c r="P1388" s="137">
        <v>0.93443405680416658</v>
      </c>
      <c r="Q1388" s="138">
        <v>0.9316301753841667</v>
      </c>
    </row>
    <row r="1389" spans="1:17" ht="20.149999999999999" customHeight="1" x14ac:dyDescent="0.35">
      <c r="A1389" s="148"/>
      <c r="C1389" s="136" t="s">
        <v>1649</v>
      </c>
      <c r="D1389" s="143" t="s">
        <v>277</v>
      </c>
      <c r="E1389" s="146" t="s">
        <v>277</v>
      </c>
      <c r="F1389" s="137" t="s">
        <v>277</v>
      </c>
      <c r="G1389" s="138" t="s">
        <v>277</v>
      </c>
      <c r="H1389" s="143" t="s">
        <v>277</v>
      </c>
      <c r="I1389" s="146" t="s">
        <v>277</v>
      </c>
      <c r="J1389" s="137">
        <v>0.9964974139575703</v>
      </c>
      <c r="K1389" s="146">
        <v>0.99689729406130245</v>
      </c>
      <c r="L1389" s="137" t="s">
        <v>277</v>
      </c>
      <c r="M1389" s="146" t="s">
        <v>277</v>
      </c>
      <c r="N1389" s="137" t="s">
        <v>277</v>
      </c>
      <c r="O1389" s="138" t="s">
        <v>277</v>
      </c>
      <c r="P1389" s="137" t="s">
        <v>277</v>
      </c>
      <c r="Q1389" s="138" t="s">
        <v>277</v>
      </c>
    </row>
    <row r="1390" spans="1:17" ht="20.149999999999999" customHeight="1" x14ac:dyDescent="0.35">
      <c r="A1390" s="148"/>
      <c r="C1390" s="136" t="s">
        <v>1650</v>
      </c>
      <c r="D1390" s="143" t="s">
        <v>277</v>
      </c>
      <c r="E1390" s="146" t="s">
        <v>277</v>
      </c>
      <c r="F1390" s="137">
        <v>0</v>
      </c>
      <c r="G1390" s="138">
        <v>0.99800299999999997</v>
      </c>
      <c r="H1390" s="143" t="s">
        <v>277</v>
      </c>
      <c r="I1390" s="146" t="s">
        <v>277</v>
      </c>
      <c r="J1390" s="137" t="s">
        <v>277</v>
      </c>
      <c r="K1390" s="146" t="s">
        <v>277</v>
      </c>
      <c r="L1390" s="137" t="s">
        <v>277</v>
      </c>
      <c r="M1390" s="146" t="s">
        <v>277</v>
      </c>
      <c r="N1390" s="137" t="s">
        <v>277</v>
      </c>
      <c r="O1390" s="138" t="s">
        <v>277</v>
      </c>
      <c r="P1390" s="137" t="s">
        <v>277</v>
      </c>
      <c r="Q1390" s="138" t="s">
        <v>277</v>
      </c>
    </row>
    <row r="1391" spans="1:17" ht="20.149999999999999" customHeight="1" x14ac:dyDescent="0.35">
      <c r="A1391" s="148"/>
      <c r="C1391" s="136" t="s">
        <v>1651</v>
      </c>
      <c r="D1391" s="143" t="s">
        <v>277</v>
      </c>
      <c r="E1391" s="146">
        <v>0.99974176888315003</v>
      </c>
      <c r="F1391" s="137">
        <v>0</v>
      </c>
      <c r="G1391" s="138">
        <v>1</v>
      </c>
      <c r="H1391" s="143" t="s">
        <v>277</v>
      </c>
      <c r="I1391" s="146" t="s">
        <v>277</v>
      </c>
      <c r="J1391" s="137" t="s">
        <v>277</v>
      </c>
      <c r="K1391" s="146" t="s">
        <v>277</v>
      </c>
      <c r="L1391" s="137" t="s">
        <v>277</v>
      </c>
      <c r="M1391" s="146" t="s">
        <v>277</v>
      </c>
      <c r="N1391" s="137" t="s">
        <v>277</v>
      </c>
      <c r="O1391" s="138" t="s">
        <v>277</v>
      </c>
      <c r="P1391" s="137">
        <v>0.97125752600000004</v>
      </c>
      <c r="Q1391" s="138">
        <v>0.84577859879916684</v>
      </c>
    </row>
    <row r="1392" spans="1:17" ht="20.149999999999999" customHeight="1" x14ac:dyDescent="0.35">
      <c r="A1392" s="148"/>
      <c r="C1392" s="136" t="s">
        <v>1652</v>
      </c>
      <c r="D1392" s="143" t="s">
        <v>277</v>
      </c>
      <c r="E1392" s="146" t="s">
        <v>277</v>
      </c>
      <c r="F1392" s="137">
        <v>0</v>
      </c>
      <c r="G1392" s="138">
        <v>0.99996554545454552</v>
      </c>
      <c r="H1392" s="143" t="s">
        <v>277</v>
      </c>
      <c r="I1392" s="146" t="s">
        <v>277</v>
      </c>
      <c r="J1392" s="137" t="s">
        <v>277</v>
      </c>
      <c r="K1392" s="146" t="s">
        <v>277</v>
      </c>
      <c r="L1392" s="137" t="s">
        <v>277</v>
      </c>
      <c r="M1392" s="146" t="s">
        <v>277</v>
      </c>
      <c r="N1392" s="137" t="s">
        <v>277</v>
      </c>
      <c r="O1392" s="138" t="s">
        <v>277</v>
      </c>
      <c r="P1392" s="137" t="s">
        <v>277</v>
      </c>
      <c r="Q1392" s="138" t="s">
        <v>277</v>
      </c>
    </row>
    <row r="1393" spans="1:17" ht="20.149999999999999" customHeight="1" x14ac:dyDescent="0.35">
      <c r="A1393" s="148"/>
      <c r="C1393" s="136" t="s">
        <v>1653</v>
      </c>
      <c r="D1393" s="143" t="s">
        <v>277</v>
      </c>
      <c r="E1393" s="146" t="s">
        <v>277</v>
      </c>
      <c r="F1393" s="137">
        <v>1</v>
      </c>
      <c r="G1393" s="138">
        <v>1</v>
      </c>
      <c r="H1393" s="143" t="s">
        <v>277</v>
      </c>
      <c r="I1393" s="146" t="s">
        <v>277</v>
      </c>
      <c r="J1393" s="137" t="s">
        <v>277</v>
      </c>
      <c r="K1393" s="146" t="s">
        <v>277</v>
      </c>
      <c r="L1393" s="137" t="s">
        <v>277</v>
      </c>
      <c r="M1393" s="146" t="s">
        <v>277</v>
      </c>
      <c r="N1393" s="137" t="s">
        <v>277</v>
      </c>
      <c r="O1393" s="138" t="s">
        <v>277</v>
      </c>
      <c r="P1393" s="137" t="s">
        <v>277</v>
      </c>
      <c r="Q1393" s="138" t="s">
        <v>277</v>
      </c>
    </row>
    <row r="1394" spans="1:17" ht="20.149999999999999" customHeight="1" x14ac:dyDescent="0.35">
      <c r="A1394" s="148"/>
      <c r="C1394" s="136" t="s">
        <v>1654</v>
      </c>
      <c r="D1394" s="143" t="s">
        <v>277</v>
      </c>
      <c r="E1394" s="146" t="s">
        <v>277</v>
      </c>
      <c r="F1394" s="137" t="s">
        <v>277</v>
      </c>
      <c r="G1394" s="138" t="s">
        <v>277</v>
      </c>
      <c r="H1394" s="143" t="s">
        <v>277</v>
      </c>
      <c r="I1394" s="146" t="s">
        <v>277</v>
      </c>
      <c r="J1394" s="137" t="s">
        <v>277</v>
      </c>
      <c r="K1394" s="146" t="s">
        <v>277</v>
      </c>
      <c r="L1394" s="137" t="s">
        <v>277</v>
      </c>
      <c r="M1394" s="146" t="s">
        <v>277</v>
      </c>
      <c r="N1394" s="137" t="s">
        <v>277</v>
      </c>
      <c r="O1394" s="138" t="s">
        <v>277</v>
      </c>
      <c r="P1394" s="137">
        <v>0.80000000000399996</v>
      </c>
      <c r="Q1394" s="138">
        <v>0.90476190476249996</v>
      </c>
    </row>
    <row r="1395" spans="1:17" ht="20.149999999999999" customHeight="1" x14ac:dyDescent="0.35">
      <c r="A1395" s="148"/>
      <c r="C1395" s="136" t="s">
        <v>1655</v>
      </c>
      <c r="D1395" s="143" t="s">
        <v>277</v>
      </c>
      <c r="E1395" s="146" t="s">
        <v>277</v>
      </c>
      <c r="F1395" s="137" t="s">
        <v>277</v>
      </c>
      <c r="G1395" s="138" t="s">
        <v>277</v>
      </c>
      <c r="H1395" s="143" t="s">
        <v>277</v>
      </c>
      <c r="I1395" s="146" t="s">
        <v>277</v>
      </c>
      <c r="J1395" s="137" t="s">
        <v>277</v>
      </c>
      <c r="K1395" s="146" t="s">
        <v>277</v>
      </c>
      <c r="L1395" s="137" t="s">
        <v>277</v>
      </c>
      <c r="M1395" s="146" t="s">
        <v>277</v>
      </c>
      <c r="N1395" s="137" t="s">
        <v>277</v>
      </c>
      <c r="O1395" s="138" t="s">
        <v>277</v>
      </c>
      <c r="P1395" s="137">
        <v>1</v>
      </c>
      <c r="Q1395" s="138">
        <v>0.99285714285714288</v>
      </c>
    </row>
    <row r="1396" spans="1:17" ht="20.149999999999999" customHeight="1" x14ac:dyDescent="0.35">
      <c r="A1396" s="148"/>
      <c r="C1396" s="136" t="s">
        <v>1656</v>
      </c>
      <c r="D1396" s="143" t="s">
        <v>277</v>
      </c>
      <c r="E1396" s="146">
        <v>0.99748269351793595</v>
      </c>
      <c r="F1396" s="137">
        <v>0</v>
      </c>
      <c r="G1396" s="138">
        <v>1</v>
      </c>
      <c r="H1396" s="143" t="s">
        <v>277</v>
      </c>
      <c r="I1396" s="146" t="s">
        <v>277</v>
      </c>
      <c r="J1396" s="137" t="s">
        <v>277</v>
      </c>
      <c r="K1396" s="146" t="s">
        <v>277</v>
      </c>
      <c r="L1396" s="137" t="s">
        <v>277</v>
      </c>
      <c r="M1396" s="146" t="s">
        <v>277</v>
      </c>
      <c r="N1396" s="137" t="s">
        <v>277</v>
      </c>
      <c r="O1396" s="138" t="s">
        <v>277</v>
      </c>
      <c r="P1396" s="137" t="s">
        <v>277</v>
      </c>
      <c r="Q1396" s="138" t="s">
        <v>277</v>
      </c>
    </row>
    <row r="1397" spans="1:17" ht="20.149999999999999" customHeight="1" x14ac:dyDescent="0.35">
      <c r="A1397" s="148"/>
      <c r="C1397" s="136" t="s">
        <v>1657</v>
      </c>
      <c r="D1397" s="143" t="s">
        <v>277</v>
      </c>
      <c r="E1397" s="146" t="s">
        <v>277</v>
      </c>
      <c r="F1397" s="137">
        <v>1</v>
      </c>
      <c r="G1397" s="138">
        <v>1</v>
      </c>
      <c r="H1397" s="143" t="s">
        <v>277</v>
      </c>
      <c r="I1397" s="146" t="s">
        <v>277</v>
      </c>
      <c r="J1397" s="137" t="s">
        <v>277</v>
      </c>
      <c r="K1397" s="146" t="s">
        <v>277</v>
      </c>
      <c r="L1397" s="137" t="s">
        <v>277</v>
      </c>
      <c r="M1397" s="146" t="s">
        <v>277</v>
      </c>
      <c r="N1397" s="137" t="s">
        <v>277</v>
      </c>
      <c r="O1397" s="138" t="s">
        <v>277</v>
      </c>
      <c r="P1397" s="137">
        <v>0.96638374976200003</v>
      </c>
      <c r="Q1397" s="138">
        <v>0.96819583654599994</v>
      </c>
    </row>
    <row r="1398" spans="1:17" ht="20.149999999999999" customHeight="1" x14ac:dyDescent="0.35">
      <c r="A1398" s="148"/>
      <c r="C1398" s="136" t="s">
        <v>1658</v>
      </c>
      <c r="D1398" s="143" t="s">
        <v>277</v>
      </c>
      <c r="E1398" s="146" t="s">
        <v>277</v>
      </c>
      <c r="F1398" s="137" t="s">
        <v>277</v>
      </c>
      <c r="G1398" s="138" t="s">
        <v>277</v>
      </c>
      <c r="H1398" s="143" t="s">
        <v>277</v>
      </c>
      <c r="I1398" s="146" t="s">
        <v>277</v>
      </c>
      <c r="J1398" s="137" t="s">
        <v>277</v>
      </c>
      <c r="K1398" s="146" t="s">
        <v>277</v>
      </c>
      <c r="L1398" s="137" t="s">
        <v>277</v>
      </c>
      <c r="M1398" s="146" t="s">
        <v>277</v>
      </c>
      <c r="N1398" s="137">
        <v>0.9642857142857143</v>
      </c>
      <c r="O1398" s="138">
        <v>0.98058252427184467</v>
      </c>
      <c r="P1398" s="137">
        <v>0.95714285714499991</v>
      </c>
      <c r="Q1398" s="138">
        <v>0.97564047746000016</v>
      </c>
    </row>
    <row r="1399" spans="1:17" ht="20.149999999999999" customHeight="1" x14ac:dyDescent="0.35">
      <c r="A1399" s="148"/>
      <c r="C1399" s="136" t="s">
        <v>1659</v>
      </c>
      <c r="D1399" s="143" t="s">
        <v>277</v>
      </c>
      <c r="E1399" s="146" t="s">
        <v>277</v>
      </c>
      <c r="F1399" s="137" t="s">
        <v>277</v>
      </c>
      <c r="G1399" s="138" t="s">
        <v>277</v>
      </c>
      <c r="H1399" s="143" t="s">
        <v>277</v>
      </c>
      <c r="I1399" s="146" t="s">
        <v>277</v>
      </c>
      <c r="J1399" s="137" t="s">
        <v>277</v>
      </c>
      <c r="K1399" s="146" t="s">
        <v>277</v>
      </c>
      <c r="L1399" s="137" t="s">
        <v>277</v>
      </c>
      <c r="M1399" s="146" t="s">
        <v>277</v>
      </c>
      <c r="N1399" s="137" t="s">
        <v>277</v>
      </c>
      <c r="O1399" s="138" t="s">
        <v>277</v>
      </c>
      <c r="P1399" s="137">
        <v>0.890625</v>
      </c>
      <c r="Q1399" s="138">
        <v>0.94318181818181812</v>
      </c>
    </row>
    <row r="1400" spans="1:17" ht="20.149999999999999" customHeight="1" x14ac:dyDescent="0.35">
      <c r="A1400" s="148"/>
      <c r="C1400" s="136" t="s">
        <v>1660</v>
      </c>
      <c r="D1400" s="143" t="s">
        <v>277</v>
      </c>
      <c r="E1400" s="146" t="s">
        <v>277</v>
      </c>
      <c r="F1400" s="137">
        <v>0</v>
      </c>
      <c r="G1400" s="138">
        <v>0.91376971818181818</v>
      </c>
      <c r="H1400" s="143" t="s">
        <v>277</v>
      </c>
      <c r="I1400" s="146" t="s">
        <v>277</v>
      </c>
      <c r="J1400" s="137" t="s">
        <v>277</v>
      </c>
      <c r="K1400" s="146" t="s">
        <v>277</v>
      </c>
      <c r="L1400" s="137" t="s">
        <v>277</v>
      </c>
      <c r="M1400" s="146" t="s">
        <v>277</v>
      </c>
      <c r="N1400" s="137" t="s">
        <v>277</v>
      </c>
      <c r="O1400" s="138" t="s">
        <v>277</v>
      </c>
      <c r="P1400" s="137">
        <v>0.97660818713916686</v>
      </c>
      <c r="Q1400" s="138">
        <v>0.9751461988350002</v>
      </c>
    </row>
    <row r="1401" spans="1:17" ht="20.149999999999999" customHeight="1" x14ac:dyDescent="0.35">
      <c r="A1401" s="148"/>
      <c r="C1401" s="136" t="s">
        <v>1661</v>
      </c>
      <c r="D1401" s="143" t="s">
        <v>277</v>
      </c>
      <c r="E1401" s="146" t="s">
        <v>277</v>
      </c>
      <c r="F1401" s="137" t="s">
        <v>277</v>
      </c>
      <c r="G1401" s="138" t="s">
        <v>277</v>
      </c>
      <c r="H1401" s="143" t="s">
        <v>277</v>
      </c>
      <c r="I1401" s="146" t="s">
        <v>277</v>
      </c>
      <c r="J1401" s="137" t="s">
        <v>277</v>
      </c>
      <c r="K1401" s="146" t="s">
        <v>277</v>
      </c>
      <c r="L1401" s="137" t="s">
        <v>277</v>
      </c>
      <c r="M1401" s="146" t="s">
        <v>277</v>
      </c>
      <c r="N1401" s="137" t="s">
        <v>277</v>
      </c>
      <c r="O1401" s="138" t="s">
        <v>277</v>
      </c>
      <c r="P1401" s="137">
        <v>0.99479166666666674</v>
      </c>
      <c r="Q1401" s="138">
        <v>1</v>
      </c>
    </row>
    <row r="1402" spans="1:17" ht="20.149999999999999" customHeight="1" x14ac:dyDescent="0.35">
      <c r="A1402" s="148"/>
      <c r="C1402" s="136" t="s">
        <v>1662</v>
      </c>
      <c r="D1402" s="143" t="s">
        <v>277</v>
      </c>
      <c r="E1402" s="146" t="s">
        <v>277</v>
      </c>
      <c r="F1402" s="137" t="s">
        <v>277</v>
      </c>
      <c r="G1402" s="138" t="s">
        <v>277</v>
      </c>
      <c r="H1402" s="143" t="s">
        <v>277</v>
      </c>
      <c r="I1402" s="146" t="s">
        <v>277</v>
      </c>
      <c r="J1402" s="137" t="s">
        <v>277</v>
      </c>
      <c r="K1402" s="146" t="s">
        <v>277</v>
      </c>
      <c r="L1402" s="137" t="s">
        <v>277</v>
      </c>
      <c r="M1402" s="146" t="s">
        <v>277</v>
      </c>
      <c r="N1402" s="137" t="s">
        <v>277</v>
      </c>
      <c r="O1402" s="138" t="s">
        <v>277</v>
      </c>
      <c r="P1402" s="137">
        <v>0.89236111111166683</v>
      </c>
      <c r="Q1402" s="138">
        <v>0.94444444444454556</v>
      </c>
    </row>
    <row r="1403" spans="1:17" ht="20.149999999999999" customHeight="1" x14ac:dyDescent="0.35">
      <c r="A1403" s="148"/>
      <c r="C1403" s="136" t="s">
        <v>1663</v>
      </c>
      <c r="D1403" s="143" t="s">
        <v>277</v>
      </c>
      <c r="E1403" s="146" t="s">
        <v>277</v>
      </c>
      <c r="F1403" s="137" t="s">
        <v>277</v>
      </c>
      <c r="G1403" s="138" t="s">
        <v>277</v>
      </c>
      <c r="H1403" s="143" t="s">
        <v>277</v>
      </c>
      <c r="I1403" s="146" t="s">
        <v>277</v>
      </c>
      <c r="J1403" s="137" t="s">
        <v>277</v>
      </c>
      <c r="K1403" s="146" t="s">
        <v>277</v>
      </c>
      <c r="L1403" s="137" t="s">
        <v>277</v>
      </c>
      <c r="M1403" s="146" t="s">
        <v>277</v>
      </c>
      <c r="N1403" s="137" t="s">
        <v>277</v>
      </c>
      <c r="O1403" s="138" t="s">
        <v>277</v>
      </c>
      <c r="P1403" s="137">
        <v>0.66200657894750004</v>
      </c>
      <c r="Q1403" s="138">
        <v>0.96354166666666674</v>
      </c>
    </row>
    <row r="1404" spans="1:17" ht="20.149999999999999" customHeight="1" x14ac:dyDescent="0.35">
      <c r="A1404" s="148"/>
      <c r="C1404" s="136" t="s">
        <v>1664</v>
      </c>
      <c r="D1404" s="143" t="s">
        <v>277</v>
      </c>
      <c r="E1404" s="146" t="s">
        <v>277</v>
      </c>
      <c r="F1404" s="137" t="s">
        <v>277</v>
      </c>
      <c r="G1404" s="138" t="s">
        <v>277</v>
      </c>
      <c r="H1404" s="143" t="s">
        <v>277</v>
      </c>
      <c r="I1404" s="146" t="s">
        <v>277</v>
      </c>
      <c r="J1404" s="137" t="s">
        <v>277</v>
      </c>
      <c r="K1404" s="146" t="s">
        <v>277</v>
      </c>
      <c r="L1404" s="137" t="s">
        <v>277</v>
      </c>
      <c r="M1404" s="146" t="s">
        <v>277</v>
      </c>
      <c r="N1404" s="137" t="s">
        <v>277</v>
      </c>
      <c r="O1404" s="138" t="s">
        <v>277</v>
      </c>
      <c r="P1404" s="137">
        <v>0.95127077224272727</v>
      </c>
      <c r="Q1404" s="138">
        <v>0.95564516129333343</v>
      </c>
    </row>
    <row r="1405" spans="1:17" ht="20.149999999999999" customHeight="1" x14ac:dyDescent="0.35">
      <c r="A1405" s="148"/>
      <c r="C1405" s="136" t="s">
        <v>1665</v>
      </c>
      <c r="D1405" s="143" t="s">
        <v>277</v>
      </c>
      <c r="E1405" s="146" t="s">
        <v>277</v>
      </c>
      <c r="F1405" s="137" t="s">
        <v>277</v>
      </c>
      <c r="G1405" s="138" t="s">
        <v>277</v>
      </c>
      <c r="H1405" s="143" t="s">
        <v>277</v>
      </c>
      <c r="I1405" s="146" t="s">
        <v>277</v>
      </c>
      <c r="J1405" s="137" t="s">
        <v>277</v>
      </c>
      <c r="K1405" s="146" t="s">
        <v>277</v>
      </c>
      <c r="L1405" s="137" t="s">
        <v>277</v>
      </c>
      <c r="M1405" s="146" t="s">
        <v>277</v>
      </c>
      <c r="N1405" s="137" t="s">
        <v>277</v>
      </c>
      <c r="O1405" s="138" t="s">
        <v>277</v>
      </c>
      <c r="P1405" s="137">
        <v>0.97680294732000006</v>
      </c>
      <c r="Q1405" s="138">
        <v>0.96566358025416676</v>
      </c>
    </row>
    <row r="1406" spans="1:17" ht="20.149999999999999" customHeight="1" x14ac:dyDescent="0.35">
      <c r="A1406" s="148"/>
      <c r="C1406" s="136" t="s">
        <v>1666</v>
      </c>
      <c r="D1406" s="143" t="s">
        <v>277</v>
      </c>
      <c r="E1406" s="146" t="s">
        <v>277</v>
      </c>
      <c r="F1406" s="137" t="s">
        <v>277</v>
      </c>
      <c r="G1406" s="138" t="s">
        <v>277</v>
      </c>
      <c r="H1406" s="143" t="s">
        <v>277</v>
      </c>
      <c r="I1406" s="146" t="s">
        <v>277</v>
      </c>
      <c r="J1406" s="137" t="s">
        <v>277</v>
      </c>
      <c r="K1406" s="146" t="s">
        <v>277</v>
      </c>
      <c r="L1406" s="137" t="s">
        <v>277</v>
      </c>
      <c r="M1406" s="146" t="s">
        <v>277</v>
      </c>
      <c r="N1406" s="137" t="s">
        <v>277</v>
      </c>
      <c r="O1406" s="138" t="s">
        <v>277</v>
      </c>
      <c r="P1406" s="137">
        <v>0.88277777777777766</v>
      </c>
      <c r="Q1406" s="138">
        <v>0.93764705882499999</v>
      </c>
    </row>
    <row r="1407" spans="1:17" ht="20.149999999999999" customHeight="1" x14ac:dyDescent="0.35">
      <c r="A1407" s="148"/>
      <c r="C1407" s="136" t="s">
        <v>1667</v>
      </c>
      <c r="D1407" s="143" t="s">
        <v>277</v>
      </c>
      <c r="E1407" s="146" t="s">
        <v>277</v>
      </c>
      <c r="F1407" s="137">
        <v>0</v>
      </c>
      <c r="G1407" s="138">
        <v>1</v>
      </c>
      <c r="H1407" s="143" t="s">
        <v>277</v>
      </c>
      <c r="I1407" s="146" t="s">
        <v>277</v>
      </c>
      <c r="J1407" s="137" t="s">
        <v>277</v>
      </c>
      <c r="K1407" s="146" t="s">
        <v>277</v>
      </c>
      <c r="L1407" s="137" t="s">
        <v>277</v>
      </c>
      <c r="M1407" s="146" t="s">
        <v>277</v>
      </c>
      <c r="N1407" s="137" t="s">
        <v>277</v>
      </c>
      <c r="O1407" s="138" t="s">
        <v>277</v>
      </c>
      <c r="P1407" s="137" t="s">
        <v>277</v>
      </c>
      <c r="Q1407" s="138" t="s">
        <v>277</v>
      </c>
    </row>
    <row r="1408" spans="1:17" ht="20.149999999999999" customHeight="1" x14ac:dyDescent="0.35">
      <c r="A1408" s="148"/>
      <c r="C1408" s="136" t="s">
        <v>1668</v>
      </c>
      <c r="D1408" s="143" t="s">
        <v>277</v>
      </c>
      <c r="E1408" s="146" t="s">
        <v>277</v>
      </c>
      <c r="F1408" s="137" t="s">
        <v>277</v>
      </c>
      <c r="G1408" s="138" t="s">
        <v>277</v>
      </c>
      <c r="H1408" s="143" t="s">
        <v>277</v>
      </c>
      <c r="I1408" s="146" t="s">
        <v>277</v>
      </c>
      <c r="J1408" s="137" t="s">
        <v>277</v>
      </c>
      <c r="K1408" s="146" t="s">
        <v>277</v>
      </c>
      <c r="L1408" s="137" t="s">
        <v>277</v>
      </c>
      <c r="M1408" s="146" t="s">
        <v>277</v>
      </c>
      <c r="N1408" s="137" t="s">
        <v>277</v>
      </c>
      <c r="O1408" s="138" t="s">
        <v>277</v>
      </c>
      <c r="P1408" s="137">
        <v>0.92857142858000008</v>
      </c>
      <c r="Q1408" s="138">
        <v>0.82873376624000006</v>
      </c>
    </row>
    <row r="1409" spans="1:17" ht="20.149999999999999" customHeight="1" x14ac:dyDescent="0.35">
      <c r="A1409" s="148"/>
      <c r="C1409" s="136" t="s">
        <v>1669</v>
      </c>
      <c r="D1409" s="143" t="s">
        <v>277</v>
      </c>
      <c r="E1409" s="146" t="s">
        <v>277</v>
      </c>
      <c r="F1409" s="137" t="s">
        <v>277</v>
      </c>
      <c r="G1409" s="138" t="s">
        <v>277</v>
      </c>
      <c r="H1409" s="143" t="s">
        <v>277</v>
      </c>
      <c r="I1409" s="146" t="s">
        <v>277</v>
      </c>
      <c r="J1409" s="137" t="s">
        <v>277</v>
      </c>
      <c r="K1409" s="146" t="s">
        <v>277</v>
      </c>
      <c r="L1409" s="137" t="s">
        <v>277</v>
      </c>
      <c r="M1409" s="146" t="s">
        <v>277</v>
      </c>
      <c r="N1409" s="137" t="s">
        <v>277</v>
      </c>
      <c r="O1409" s="138" t="s">
        <v>277</v>
      </c>
      <c r="P1409" s="137" t="s">
        <v>277</v>
      </c>
      <c r="Q1409" s="138">
        <v>1</v>
      </c>
    </row>
    <row r="1410" spans="1:17" ht="20.149999999999999" customHeight="1" x14ac:dyDescent="0.35">
      <c r="A1410" s="148"/>
      <c r="C1410" s="136" t="s">
        <v>1670</v>
      </c>
      <c r="D1410" s="143" t="s">
        <v>277</v>
      </c>
      <c r="E1410" s="146" t="s">
        <v>277</v>
      </c>
      <c r="F1410" s="137" t="s">
        <v>277</v>
      </c>
      <c r="G1410" s="138" t="s">
        <v>277</v>
      </c>
      <c r="H1410" s="143" t="s">
        <v>277</v>
      </c>
      <c r="I1410" s="146" t="s">
        <v>277</v>
      </c>
      <c r="J1410" s="137" t="s">
        <v>277</v>
      </c>
      <c r="K1410" s="146" t="s">
        <v>277</v>
      </c>
      <c r="L1410" s="137" t="s">
        <v>277</v>
      </c>
      <c r="M1410" s="146" t="s">
        <v>277</v>
      </c>
      <c r="N1410" s="137" t="s">
        <v>277</v>
      </c>
      <c r="O1410" s="138" t="s">
        <v>277</v>
      </c>
      <c r="P1410" s="137">
        <v>0.98245614035250017</v>
      </c>
      <c r="Q1410" s="138">
        <v>0.99122807017583336</v>
      </c>
    </row>
    <row r="1411" spans="1:17" ht="20.149999999999999" customHeight="1" x14ac:dyDescent="0.35">
      <c r="A1411" s="148"/>
      <c r="C1411" s="136" t="s">
        <v>1671</v>
      </c>
      <c r="D1411" s="143">
        <v>1</v>
      </c>
      <c r="E1411" s="146">
        <v>0.99979691307879803</v>
      </c>
      <c r="F1411" s="137" t="s">
        <v>277</v>
      </c>
      <c r="G1411" s="138" t="s">
        <v>277</v>
      </c>
      <c r="H1411" s="143" t="s">
        <v>277</v>
      </c>
      <c r="I1411" s="146" t="s">
        <v>277</v>
      </c>
      <c r="J1411" s="137">
        <v>0.98613967954759663</v>
      </c>
      <c r="K1411" s="146">
        <v>0.99134130813240007</v>
      </c>
      <c r="L1411" s="137" t="s">
        <v>277</v>
      </c>
      <c r="M1411" s="146" t="s">
        <v>277</v>
      </c>
      <c r="N1411" s="137">
        <v>0.87234042553191493</v>
      </c>
      <c r="O1411" s="138">
        <v>0.95744680851063835</v>
      </c>
      <c r="P1411" s="137">
        <v>0.96538740182249982</v>
      </c>
      <c r="Q1411" s="138">
        <v>0.96196002579727247</v>
      </c>
    </row>
    <row r="1412" spans="1:17" ht="20.149999999999999" customHeight="1" x14ac:dyDescent="0.35">
      <c r="A1412" s="148"/>
      <c r="C1412" s="136" t="s">
        <v>1672</v>
      </c>
      <c r="D1412" s="143" t="s">
        <v>277</v>
      </c>
      <c r="E1412" s="146" t="s">
        <v>277</v>
      </c>
      <c r="F1412" s="137" t="s">
        <v>277</v>
      </c>
      <c r="G1412" s="138" t="s">
        <v>277</v>
      </c>
      <c r="H1412" s="143" t="s">
        <v>277</v>
      </c>
      <c r="I1412" s="146" t="s">
        <v>277</v>
      </c>
      <c r="J1412" s="137" t="s">
        <v>277</v>
      </c>
      <c r="K1412" s="146" t="s">
        <v>277</v>
      </c>
      <c r="L1412" s="137" t="s">
        <v>277</v>
      </c>
      <c r="M1412" s="146" t="s">
        <v>277</v>
      </c>
      <c r="N1412" s="137" t="s">
        <v>277</v>
      </c>
      <c r="O1412" s="138" t="s">
        <v>277</v>
      </c>
      <c r="P1412" s="137">
        <v>0.96296296296333328</v>
      </c>
      <c r="Q1412" s="138">
        <v>0.97499999999999998</v>
      </c>
    </row>
    <row r="1413" spans="1:17" ht="20.149999999999999" customHeight="1" x14ac:dyDescent="0.35">
      <c r="A1413" s="148"/>
      <c r="C1413" s="136" t="s">
        <v>1673</v>
      </c>
      <c r="D1413" s="143" t="s">
        <v>277</v>
      </c>
      <c r="E1413" s="146" t="s">
        <v>277</v>
      </c>
      <c r="F1413" s="137" t="s">
        <v>277</v>
      </c>
      <c r="G1413" s="138" t="s">
        <v>277</v>
      </c>
      <c r="H1413" s="143" t="s">
        <v>277</v>
      </c>
      <c r="I1413" s="146" t="s">
        <v>277</v>
      </c>
      <c r="J1413" s="137" t="s">
        <v>277</v>
      </c>
      <c r="K1413" s="146" t="s">
        <v>277</v>
      </c>
      <c r="L1413" s="137" t="s">
        <v>277</v>
      </c>
      <c r="M1413" s="146" t="s">
        <v>277</v>
      </c>
      <c r="N1413" s="137" t="s">
        <v>277</v>
      </c>
      <c r="O1413" s="138" t="s">
        <v>277</v>
      </c>
      <c r="P1413" s="137">
        <v>0.94814814814999993</v>
      </c>
      <c r="Q1413" s="138">
        <v>0.98888888888888882</v>
      </c>
    </row>
    <row r="1414" spans="1:17" ht="20.149999999999999" customHeight="1" x14ac:dyDescent="0.35">
      <c r="A1414" s="148"/>
      <c r="C1414" s="136" t="s">
        <v>1674</v>
      </c>
      <c r="D1414" s="143" t="s">
        <v>277</v>
      </c>
      <c r="E1414" s="146" t="s">
        <v>277</v>
      </c>
      <c r="F1414" s="137" t="s">
        <v>277</v>
      </c>
      <c r="G1414" s="138" t="s">
        <v>277</v>
      </c>
      <c r="H1414" s="143" t="s">
        <v>277</v>
      </c>
      <c r="I1414" s="146" t="s">
        <v>277</v>
      </c>
      <c r="J1414" s="137" t="s">
        <v>277</v>
      </c>
      <c r="K1414" s="146" t="s">
        <v>277</v>
      </c>
      <c r="L1414" s="137" t="s">
        <v>277</v>
      </c>
      <c r="M1414" s="146" t="s">
        <v>277</v>
      </c>
      <c r="N1414" s="137" t="s">
        <v>277</v>
      </c>
      <c r="O1414" s="138" t="s">
        <v>277</v>
      </c>
      <c r="P1414" s="137">
        <v>0.96175810391666661</v>
      </c>
      <c r="Q1414" s="138">
        <v>0.97893772893909092</v>
      </c>
    </row>
    <row r="1415" spans="1:17" ht="20.149999999999999" customHeight="1" x14ac:dyDescent="0.35">
      <c r="A1415" s="148"/>
      <c r="C1415" s="136" t="s">
        <v>1675</v>
      </c>
      <c r="D1415" s="143" t="s">
        <v>277</v>
      </c>
      <c r="E1415" s="146" t="s">
        <v>277</v>
      </c>
      <c r="F1415" s="137" t="s">
        <v>277</v>
      </c>
      <c r="G1415" s="138" t="s">
        <v>277</v>
      </c>
      <c r="H1415" s="143" t="s">
        <v>277</v>
      </c>
      <c r="I1415" s="146" t="s">
        <v>277</v>
      </c>
      <c r="J1415" s="137" t="s">
        <v>277</v>
      </c>
      <c r="K1415" s="146" t="s">
        <v>277</v>
      </c>
      <c r="L1415" s="137" t="s">
        <v>277</v>
      </c>
      <c r="M1415" s="146" t="s">
        <v>277</v>
      </c>
      <c r="N1415" s="137" t="s">
        <v>277</v>
      </c>
      <c r="O1415" s="138" t="s">
        <v>277</v>
      </c>
      <c r="P1415" s="137">
        <v>0.89821428571749995</v>
      </c>
      <c r="Q1415" s="138">
        <v>0.95277777778166683</v>
      </c>
    </row>
    <row r="1416" spans="1:17" ht="20.149999999999999" customHeight="1" x14ac:dyDescent="0.35">
      <c r="A1416" s="148"/>
      <c r="C1416" s="136" t="s">
        <v>1676</v>
      </c>
      <c r="D1416" s="143" t="s">
        <v>277</v>
      </c>
      <c r="E1416" s="146" t="s">
        <v>277</v>
      </c>
      <c r="F1416" s="137" t="s">
        <v>277</v>
      </c>
      <c r="G1416" s="138" t="s">
        <v>277</v>
      </c>
      <c r="H1416" s="143" t="s">
        <v>277</v>
      </c>
      <c r="I1416" s="146" t="s">
        <v>277</v>
      </c>
      <c r="J1416" s="137" t="s">
        <v>277</v>
      </c>
      <c r="K1416" s="146" t="s">
        <v>277</v>
      </c>
      <c r="L1416" s="137" t="s">
        <v>277</v>
      </c>
      <c r="M1416" s="146" t="s">
        <v>277</v>
      </c>
      <c r="N1416" s="137" t="s">
        <v>277</v>
      </c>
      <c r="O1416" s="138" t="s">
        <v>277</v>
      </c>
      <c r="P1416" s="137" t="s">
        <v>277</v>
      </c>
      <c r="Q1416" s="138">
        <v>0.984375</v>
      </c>
    </row>
    <row r="1417" spans="1:17" ht="20.149999999999999" customHeight="1" x14ac:dyDescent="0.35">
      <c r="A1417" s="148"/>
      <c r="C1417" s="136" t="s">
        <v>1677</v>
      </c>
      <c r="D1417" s="143" t="s">
        <v>277</v>
      </c>
      <c r="E1417" s="146" t="s">
        <v>277</v>
      </c>
      <c r="F1417" s="137" t="s">
        <v>277</v>
      </c>
      <c r="G1417" s="138" t="s">
        <v>277</v>
      </c>
      <c r="H1417" s="143" t="s">
        <v>277</v>
      </c>
      <c r="I1417" s="146" t="s">
        <v>277</v>
      </c>
      <c r="J1417" s="137" t="s">
        <v>277</v>
      </c>
      <c r="K1417" s="146" t="s">
        <v>277</v>
      </c>
      <c r="L1417" s="137" t="s">
        <v>277</v>
      </c>
      <c r="M1417" s="146" t="s">
        <v>277</v>
      </c>
      <c r="N1417" s="137" t="s">
        <v>277</v>
      </c>
      <c r="O1417" s="138" t="s">
        <v>277</v>
      </c>
      <c r="P1417" s="137">
        <v>1</v>
      </c>
      <c r="Q1417" s="138">
        <v>0.96903257170727275</v>
      </c>
    </row>
    <row r="1418" spans="1:17" ht="20.149999999999999" customHeight="1" x14ac:dyDescent="0.35">
      <c r="A1418" s="148"/>
      <c r="C1418" s="136" t="s">
        <v>1678</v>
      </c>
      <c r="D1418" s="143" t="s">
        <v>277</v>
      </c>
      <c r="E1418" s="146" t="s">
        <v>277</v>
      </c>
      <c r="F1418" s="137" t="s">
        <v>277</v>
      </c>
      <c r="G1418" s="138" t="s">
        <v>277</v>
      </c>
      <c r="H1418" s="143" t="s">
        <v>277</v>
      </c>
      <c r="I1418" s="146" t="s">
        <v>277</v>
      </c>
      <c r="J1418" s="137" t="s">
        <v>277</v>
      </c>
      <c r="K1418" s="146" t="s">
        <v>277</v>
      </c>
      <c r="L1418" s="137" t="s">
        <v>277</v>
      </c>
      <c r="M1418" s="146" t="s">
        <v>277</v>
      </c>
      <c r="N1418" s="137" t="s">
        <v>277</v>
      </c>
      <c r="O1418" s="138" t="s">
        <v>277</v>
      </c>
      <c r="P1418" s="137">
        <v>1</v>
      </c>
      <c r="Q1418" s="138" t="s">
        <v>277</v>
      </c>
    </row>
    <row r="1419" spans="1:17" ht="20.149999999999999" customHeight="1" x14ac:dyDescent="0.35">
      <c r="A1419" s="148"/>
      <c r="C1419" s="136" t="s">
        <v>1679</v>
      </c>
      <c r="D1419" s="143" t="s">
        <v>277</v>
      </c>
      <c r="E1419" s="146" t="s">
        <v>277</v>
      </c>
      <c r="F1419" s="137">
        <v>1</v>
      </c>
      <c r="G1419" s="138">
        <v>0.99590087519025872</v>
      </c>
      <c r="H1419" s="143" t="s">
        <v>277</v>
      </c>
      <c r="I1419" s="146" t="s">
        <v>277</v>
      </c>
      <c r="J1419" s="137" t="s">
        <v>277</v>
      </c>
      <c r="K1419" s="146" t="s">
        <v>277</v>
      </c>
      <c r="L1419" s="137" t="s">
        <v>277</v>
      </c>
      <c r="M1419" s="146" t="s">
        <v>277</v>
      </c>
      <c r="N1419" s="137" t="s">
        <v>277</v>
      </c>
      <c r="O1419" s="138" t="s">
        <v>277</v>
      </c>
      <c r="P1419" s="137">
        <v>0.95405389076800007</v>
      </c>
      <c r="Q1419" s="138">
        <v>0.94603611876299998</v>
      </c>
    </row>
    <row r="1420" spans="1:17" ht="20.149999999999999" customHeight="1" x14ac:dyDescent="0.35">
      <c r="A1420" s="148"/>
      <c r="C1420" s="136" t="s">
        <v>1680</v>
      </c>
      <c r="D1420" s="143" t="s">
        <v>277</v>
      </c>
      <c r="E1420" s="146" t="s">
        <v>277</v>
      </c>
      <c r="F1420" s="137" t="s">
        <v>277</v>
      </c>
      <c r="G1420" s="138" t="s">
        <v>277</v>
      </c>
      <c r="H1420" s="143" t="s">
        <v>277</v>
      </c>
      <c r="I1420" s="146" t="s">
        <v>277</v>
      </c>
      <c r="J1420" s="137" t="s">
        <v>277</v>
      </c>
      <c r="K1420" s="146" t="s">
        <v>277</v>
      </c>
      <c r="L1420" s="137" t="s">
        <v>277</v>
      </c>
      <c r="M1420" s="146" t="s">
        <v>277</v>
      </c>
      <c r="N1420" s="137" t="s">
        <v>277</v>
      </c>
      <c r="O1420" s="138" t="s">
        <v>277</v>
      </c>
      <c r="P1420" s="137" t="s">
        <v>277</v>
      </c>
      <c r="Q1420" s="138">
        <v>0.85386243386499994</v>
      </c>
    </row>
    <row r="1421" spans="1:17" ht="20.149999999999999" customHeight="1" x14ac:dyDescent="0.35">
      <c r="A1421" s="148"/>
      <c r="C1421" s="136" t="s">
        <v>1681</v>
      </c>
      <c r="D1421" s="143">
        <v>0.801579466929911</v>
      </c>
      <c r="E1421" s="146">
        <v>0.77196044211751003</v>
      </c>
      <c r="F1421" s="137">
        <v>0</v>
      </c>
      <c r="G1421" s="138">
        <v>1</v>
      </c>
      <c r="H1421" s="143" t="s">
        <v>277</v>
      </c>
      <c r="I1421" s="146" t="s">
        <v>277</v>
      </c>
      <c r="J1421" s="137" t="s">
        <v>277</v>
      </c>
      <c r="K1421" s="146" t="s">
        <v>277</v>
      </c>
      <c r="L1421" s="137" t="s">
        <v>277</v>
      </c>
      <c r="M1421" s="146" t="s">
        <v>277</v>
      </c>
      <c r="N1421" s="137" t="s">
        <v>277</v>
      </c>
      <c r="O1421" s="138" t="s">
        <v>277</v>
      </c>
      <c r="P1421" s="137" t="s">
        <v>277</v>
      </c>
      <c r="Q1421" s="138">
        <v>0.92857142858000008</v>
      </c>
    </row>
    <row r="1422" spans="1:17" ht="20.149999999999999" customHeight="1" x14ac:dyDescent="0.35">
      <c r="A1422" s="148"/>
      <c r="C1422" s="136" t="s">
        <v>1682</v>
      </c>
      <c r="D1422" s="143" t="s">
        <v>277</v>
      </c>
      <c r="E1422" s="146" t="s">
        <v>277</v>
      </c>
      <c r="F1422" s="137" t="s">
        <v>277</v>
      </c>
      <c r="G1422" s="138" t="s">
        <v>277</v>
      </c>
      <c r="H1422" s="143" t="s">
        <v>277</v>
      </c>
      <c r="I1422" s="146" t="s">
        <v>277</v>
      </c>
      <c r="J1422" s="137" t="s">
        <v>277</v>
      </c>
      <c r="K1422" s="146" t="s">
        <v>277</v>
      </c>
      <c r="L1422" s="137" t="s">
        <v>277</v>
      </c>
      <c r="M1422" s="146" t="s">
        <v>277</v>
      </c>
      <c r="N1422" s="137" t="s">
        <v>277</v>
      </c>
      <c r="O1422" s="138" t="s">
        <v>277</v>
      </c>
      <c r="P1422" s="137" t="s">
        <v>277</v>
      </c>
      <c r="Q1422" s="138">
        <v>0.95</v>
      </c>
    </row>
    <row r="1423" spans="1:17" ht="20.149999999999999" customHeight="1" x14ac:dyDescent="0.35">
      <c r="A1423" s="148"/>
      <c r="C1423" s="136" t="s">
        <v>1683</v>
      </c>
      <c r="D1423" s="143" t="s">
        <v>277</v>
      </c>
      <c r="E1423" s="146" t="s">
        <v>277</v>
      </c>
      <c r="F1423" s="137" t="s">
        <v>277</v>
      </c>
      <c r="G1423" s="138" t="s">
        <v>277</v>
      </c>
      <c r="H1423" s="143" t="s">
        <v>277</v>
      </c>
      <c r="I1423" s="146" t="s">
        <v>277</v>
      </c>
      <c r="J1423" s="137" t="s">
        <v>277</v>
      </c>
      <c r="K1423" s="146" t="s">
        <v>277</v>
      </c>
      <c r="L1423" s="137" t="s">
        <v>277</v>
      </c>
      <c r="M1423" s="146" t="s">
        <v>277</v>
      </c>
      <c r="N1423" s="137" t="s">
        <v>277</v>
      </c>
      <c r="O1423" s="138" t="s">
        <v>277</v>
      </c>
      <c r="P1423" s="137">
        <v>0.93921605465666669</v>
      </c>
      <c r="Q1423" s="138">
        <v>0.95052083333333326</v>
      </c>
    </row>
    <row r="1424" spans="1:17" ht="20.149999999999999" customHeight="1" x14ac:dyDescent="0.35">
      <c r="A1424" s="148"/>
      <c r="C1424" s="136" t="s">
        <v>1684</v>
      </c>
      <c r="D1424" s="143" t="s">
        <v>277</v>
      </c>
      <c r="E1424" s="146" t="s">
        <v>277</v>
      </c>
      <c r="F1424" s="137" t="s">
        <v>277</v>
      </c>
      <c r="G1424" s="138" t="s">
        <v>277</v>
      </c>
      <c r="H1424" s="143" t="s">
        <v>277</v>
      </c>
      <c r="I1424" s="146" t="s">
        <v>277</v>
      </c>
      <c r="J1424" s="137" t="s">
        <v>277</v>
      </c>
      <c r="K1424" s="146" t="s">
        <v>277</v>
      </c>
      <c r="L1424" s="137" t="s">
        <v>277</v>
      </c>
      <c r="M1424" s="146" t="s">
        <v>277</v>
      </c>
      <c r="N1424" s="137" t="s">
        <v>277</v>
      </c>
      <c r="O1424" s="138" t="s">
        <v>277</v>
      </c>
      <c r="P1424" s="137" t="s">
        <v>277</v>
      </c>
      <c r="Q1424" s="138">
        <v>0.94736842105500008</v>
      </c>
    </row>
    <row r="1425" spans="1:17" ht="20.149999999999999" customHeight="1" x14ac:dyDescent="0.35">
      <c r="A1425" s="148"/>
      <c r="C1425" s="136" t="s">
        <v>1685</v>
      </c>
      <c r="D1425" s="143" t="s">
        <v>277</v>
      </c>
      <c r="E1425" s="146" t="s">
        <v>277</v>
      </c>
      <c r="F1425" s="137" t="s">
        <v>277</v>
      </c>
      <c r="G1425" s="138" t="s">
        <v>277</v>
      </c>
      <c r="H1425" s="143" t="s">
        <v>277</v>
      </c>
      <c r="I1425" s="146" t="s">
        <v>277</v>
      </c>
      <c r="J1425" s="137" t="s">
        <v>277</v>
      </c>
      <c r="K1425" s="146" t="s">
        <v>277</v>
      </c>
      <c r="L1425" s="137" t="s">
        <v>277</v>
      </c>
      <c r="M1425" s="146" t="s">
        <v>277</v>
      </c>
      <c r="N1425" s="137" t="s">
        <v>277</v>
      </c>
      <c r="O1425" s="138" t="s">
        <v>277</v>
      </c>
      <c r="P1425" s="137">
        <v>0.95611285266545465</v>
      </c>
      <c r="Q1425" s="138">
        <v>0.96502463054400012</v>
      </c>
    </row>
    <row r="1426" spans="1:17" ht="20.149999999999999" customHeight="1" x14ac:dyDescent="0.35">
      <c r="A1426" s="148"/>
      <c r="C1426" s="136" t="s">
        <v>1686</v>
      </c>
      <c r="D1426" s="143" t="s">
        <v>277</v>
      </c>
      <c r="E1426" s="146" t="s">
        <v>277</v>
      </c>
      <c r="F1426" s="137">
        <v>0</v>
      </c>
      <c r="G1426" s="138">
        <v>1</v>
      </c>
      <c r="H1426" s="143" t="s">
        <v>277</v>
      </c>
      <c r="I1426" s="146" t="s">
        <v>277</v>
      </c>
      <c r="J1426" s="137" t="s">
        <v>277</v>
      </c>
      <c r="K1426" s="146" t="s">
        <v>277</v>
      </c>
      <c r="L1426" s="137" t="s">
        <v>277</v>
      </c>
      <c r="M1426" s="146" t="s">
        <v>277</v>
      </c>
      <c r="N1426" s="137" t="s">
        <v>277</v>
      </c>
      <c r="O1426" s="138" t="s">
        <v>277</v>
      </c>
      <c r="P1426" s="137" t="s">
        <v>277</v>
      </c>
      <c r="Q1426" s="138" t="s">
        <v>277</v>
      </c>
    </row>
    <row r="1427" spans="1:17" ht="20.149999999999999" customHeight="1" x14ac:dyDescent="0.35">
      <c r="A1427" s="148"/>
      <c r="C1427" s="136" t="s">
        <v>1687</v>
      </c>
      <c r="D1427" s="143" t="s">
        <v>277</v>
      </c>
      <c r="E1427" s="146" t="s">
        <v>277</v>
      </c>
      <c r="F1427" s="137" t="s">
        <v>277</v>
      </c>
      <c r="G1427" s="138" t="s">
        <v>277</v>
      </c>
      <c r="H1427" s="143" t="s">
        <v>277</v>
      </c>
      <c r="I1427" s="146" t="s">
        <v>277</v>
      </c>
      <c r="J1427" s="137" t="s">
        <v>277</v>
      </c>
      <c r="K1427" s="146" t="s">
        <v>277</v>
      </c>
      <c r="L1427" s="137" t="s">
        <v>277</v>
      </c>
      <c r="M1427" s="146" t="s">
        <v>277</v>
      </c>
      <c r="N1427" s="137" t="s">
        <v>277</v>
      </c>
      <c r="O1427" s="138" t="s">
        <v>277</v>
      </c>
      <c r="P1427" s="137">
        <v>0.88541666666999996</v>
      </c>
      <c r="Q1427" s="138">
        <v>0.89262820513250007</v>
      </c>
    </row>
    <row r="1428" spans="1:17" ht="20.149999999999999" customHeight="1" x14ac:dyDescent="0.35">
      <c r="A1428" s="148"/>
      <c r="C1428" s="136" t="s">
        <v>1688</v>
      </c>
      <c r="D1428" s="143" t="s">
        <v>277</v>
      </c>
      <c r="E1428" s="146" t="s">
        <v>277</v>
      </c>
      <c r="F1428" s="137" t="s">
        <v>277</v>
      </c>
      <c r="G1428" s="138" t="s">
        <v>277</v>
      </c>
      <c r="H1428" s="143" t="s">
        <v>277</v>
      </c>
      <c r="I1428" s="146" t="s">
        <v>277</v>
      </c>
      <c r="J1428" s="137" t="s">
        <v>277</v>
      </c>
      <c r="K1428" s="146" t="s">
        <v>277</v>
      </c>
      <c r="L1428" s="137" t="s">
        <v>277</v>
      </c>
      <c r="M1428" s="146" t="s">
        <v>277</v>
      </c>
      <c r="N1428" s="137" t="s">
        <v>277</v>
      </c>
      <c r="O1428" s="138" t="s">
        <v>277</v>
      </c>
      <c r="P1428" s="137">
        <v>0.95238095238583309</v>
      </c>
      <c r="Q1428" s="138">
        <v>0.93831168831545464</v>
      </c>
    </row>
    <row r="1429" spans="1:17" ht="20.149999999999999" customHeight="1" x14ac:dyDescent="0.35">
      <c r="A1429" s="148"/>
      <c r="C1429" s="136" t="s">
        <v>1689</v>
      </c>
      <c r="D1429" s="143" t="s">
        <v>277</v>
      </c>
      <c r="E1429" s="146" t="s">
        <v>277</v>
      </c>
      <c r="F1429" s="137">
        <v>0</v>
      </c>
      <c r="G1429" s="138">
        <v>1</v>
      </c>
      <c r="H1429" s="143" t="s">
        <v>277</v>
      </c>
      <c r="I1429" s="146" t="s">
        <v>277</v>
      </c>
      <c r="J1429" s="137">
        <v>0.93873609735973584</v>
      </c>
      <c r="K1429" s="146">
        <v>0.94454977964743647</v>
      </c>
      <c r="L1429" s="137" t="s">
        <v>277</v>
      </c>
      <c r="M1429" s="146" t="s">
        <v>277</v>
      </c>
      <c r="N1429" s="137" t="s">
        <v>277</v>
      </c>
      <c r="O1429" s="138" t="s">
        <v>277</v>
      </c>
      <c r="P1429" s="137" t="s">
        <v>277</v>
      </c>
      <c r="Q1429" s="138" t="s">
        <v>277</v>
      </c>
    </row>
    <row r="1430" spans="1:17" ht="20.149999999999999" customHeight="1" x14ac:dyDescent="0.35">
      <c r="A1430" s="148"/>
      <c r="C1430" s="136" t="s">
        <v>1690</v>
      </c>
      <c r="D1430" s="143" t="s">
        <v>277</v>
      </c>
      <c r="E1430" s="146" t="s">
        <v>277</v>
      </c>
      <c r="F1430" s="137" t="s">
        <v>277</v>
      </c>
      <c r="G1430" s="138" t="s">
        <v>277</v>
      </c>
      <c r="H1430" s="143" t="s">
        <v>277</v>
      </c>
      <c r="I1430" s="146" t="s">
        <v>277</v>
      </c>
      <c r="J1430" s="137" t="s">
        <v>277</v>
      </c>
      <c r="K1430" s="146" t="s">
        <v>277</v>
      </c>
      <c r="L1430" s="137" t="s">
        <v>277</v>
      </c>
      <c r="M1430" s="146" t="s">
        <v>277</v>
      </c>
      <c r="N1430" s="137">
        <v>0.58620689655172409</v>
      </c>
      <c r="O1430" s="138">
        <v>0.22222222222222221</v>
      </c>
      <c r="P1430" s="137">
        <v>0.9555555555591666</v>
      </c>
      <c r="Q1430" s="138">
        <v>0.96100015764249991</v>
      </c>
    </row>
    <row r="1431" spans="1:17" ht="20.149999999999999" customHeight="1" x14ac:dyDescent="0.35">
      <c r="A1431" s="148"/>
      <c r="C1431" s="136" t="s">
        <v>1691</v>
      </c>
      <c r="D1431" s="143" t="s">
        <v>277</v>
      </c>
      <c r="E1431" s="146" t="s">
        <v>277</v>
      </c>
      <c r="F1431" s="137">
        <v>1</v>
      </c>
      <c r="G1431" s="138">
        <v>1</v>
      </c>
      <c r="H1431" s="143" t="s">
        <v>277</v>
      </c>
      <c r="I1431" s="146" t="s">
        <v>277</v>
      </c>
      <c r="J1431" s="137" t="s">
        <v>277</v>
      </c>
      <c r="K1431" s="146" t="s">
        <v>277</v>
      </c>
      <c r="L1431" s="137" t="s">
        <v>277</v>
      </c>
      <c r="M1431" s="146" t="s">
        <v>277</v>
      </c>
      <c r="N1431" s="137" t="s">
        <v>277</v>
      </c>
      <c r="O1431" s="138" t="s">
        <v>277</v>
      </c>
      <c r="P1431" s="137">
        <v>0.91675488403399996</v>
      </c>
      <c r="Q1431" s="138">
        <v>0.95322550132399997</v>
      </c>
    </row>
    <row r="1432" spans="1:17" ht="20.149999999999999" customHeight="1" x14ac:dyDescent="0.35">
      <c r="A1432" s="148"/>
      <c r="C1432" s="136" t="s">
        <v>1692</v>
      </c>
      <c r="D1432" s="143" t="s">
        <v>277</v>
      </c>
      <c r="E1432" s="146" t="s">
        <v>277</v>
      </c>
      <c r="F1432" s="137" t="s">
        <v>277</v>
      </c>
      <c r="G1432" s="138" t="s">
        <v>277</v>
      </c>
      <c r="H1432" s="143" t="s">
        <v>277</v>
      </c>
      <c r="I1432" s="146" t="s">
        <v>277</v>
      </c>
      <c r="J1432" s="137" t="s">
        <v>277</v>
      </c>
      <c r="K1432" s="146" t="s">
        <v>277</v>
      </c>
      <c r="L1432" s="137" t="s">
        <v>277</v>
      </c>
      <c r="M1432" s="146" t="s">
        <v>277</v>
      </c>
      <c r="N1432" s="137" t="s">
        <v>277</v>
      </c>
      <c r="O1432" s="138" t="s">
        <v>277</v>
      </c>
      <c r="P1432" s="137">
        <v>0.98214285714499994</v>
      </c>
      <c r="Q1432" s="138">
        <v>1</v>
      </c>
    </row>
    <row r="1433" spans="1:17" ht="20.149999999999999" customHeight="1" x14ac:dyDescent="0.35">
      <c r="A1433" s="148"/>
      <c r="C1433" s="136" t="s">
        <v>1693</v>
      </c>
      <c r="D1433" s="143" t="s">
        <v>277</v>
      </c>
      <c r="E1433" s="146" t="s">
        <v>277</v>
      </c>
      <c r="F1433" s="137" t="s">
        <v>277</v>
      </c>
      <c r="G1433" s="138" t="s">
        <v>277</v>
      </c>
      <c r="H1433" s="143" t="s">
        <v>277</v>
      </c>
      <c r="I1433" s="146" t="s">
        <v>277</v>
      </c>
      <c r="J1433" s="137">
        <v>0.9957970147142049</v>
      </c>
      <c r="K1433" s="146">
        <v>0.97994836182336209</v>
      </c>
      <c r="L1433" s="137" t="s">
        <v>277</v>
      </c>
      <c r="M1433" s="146" t="s">
        <v>277</v>
      </c>
      <c r="N1433" s="137" t="s">
        <v>277</v>
      </c>
      <c r="O1433" s="138" t="s">
        <v>277</v>
      </c>
      <c r="P1433" s="137">
        <v>0.93271401790750008</v>
      </c>
      <c r="Q1433" s="138">
        <v>0.95832809979166655</v>
      </c>
    </row>
    <row r="1434" spans="1:17" ht="20.149999999999999" customHeight="1" x14ac:dyDescent="0.35">
      <c r="A1434" s="148"/>
      <c r="C1434" s="136" t="s">
        <v>1694</v>
      </c>
      <c r="D1434" s="143" t="s">
        <v>277</v>
      </c>
      <c r="E1434" s="146" t="s">
        <v>277</v>
      </c>
      <c r="F1434" s="137" t="s">
        <v>277</v>
      </c>
      <c r="G1434" s="138" t="s">
        <v>277</v>
      </c>
      <c r="H1434" s="143" t="s">
        <v>277</v>
      </c>
      <c r="I1434" s="146" t="s">
        <v>277</v>
      </c>
      <c r="J1434" s="137" t="s">
        <v>277</v>
      </c>
      <c r="K1434" s="146" t="s">
        <v>277</v>
      </c>
      <c r="L1434" s="137" t="s">
        <v>277</v>
      </c>
      <c r="M1434" s="146" t="s">
        <v>277</v>
      </c>
      <c r="N1434" s="137" t="s">
        <v>277</v>
      </c>
      <c r="O1434" s="138" t="s">
        <v>277</v>
      </c>
      <c r="P1434" s="137">
        <v>0.93229166666666674</v>
      </c>
      <c r="Q1434" s="138">
        <v>0.91249999999999998</v>
      </c>
    </row>
    <row r="1435" spans="1:17" ht="20.149999999999999" customHeight="1" x14ac:dyDescent="0.35">
      <c r="A1435" s="148"/>
      <c r="C1435" s="136" t="s">
        <v>1695</v>
      </c>
      <c r="D1435" s="143" t="s">
        <v>277</v>
      </c>
      <c r="E1435" s="146" t="s">
        <v>277</v>
      </c>
      <c r="F1435" s="137" t="s">
        <v>277</v>
      </c>
      <c r="G1435" s="138" t="s">
        <v>277</v>
      </c>
      <c r="H1435" s="143" t="s">
        <v>277</v>
      </c>
      <c r="I1435" s="146" t="s">
        <v>277</v>
      </c>
      <c r="J1435" s="137" t="s">
        <v>277</v>
      </c>
      <c r="K1435" s="146" t="s">
        <v>277</v>
      </c>
      <c r="L1435" s="137" t="s">
        <v>277</v>
      </c>
      <c r="M1435" s="146" t="s">
        <v>277</v>
      </c>
      <c r="N1435" s="137" t="s">
        <v>277</v>
      </c>
      <c r="O1435" s="138" t="s">
        <v>277</v>
      </c>
      <c r="P1435" s="137">
        <v>0.91870915033166667</v>
      </c>
      <c r="Q1435" s="138">
        <v>0.90268806987454553</v>
      </c>
    </row>
    <row r="1436" spans="1:17" ht="20.149999999999999" customHeight="1" x14ac:dyDescent="0.35">
      <c r="A1436" s="148"/>
      <c r="C1436" s="136" t="s">
        <v>1696</v>
      </c>
      <c r="D1436" s="143" t="s">
        <v>277</v>
      </c>
      <c r="E1436" s="146" t="s">
        <v>277</v>
      </c>
      <c r="F1436" s="137">
        <v>0</v>
      </c>
      <c r="G1436" s="138">
        <v>1</v>
      </c>
      <c r="H1436" s="143" t="s">
        <v>277</v>
      </c>
      <c r="I1436" s="146" t="s">
        <v>277</v>
      </c>
      <c r="J1436" s="137" t="s">
        <v>277</v>
      </c>
      <c r="K1436" s="146" t="s">
        <v>277</v>
      </c>
      <c r="L1436" s="137" t="s">
        <v>277</v>
      </c>
      <c r="M1436" s="146" t="s">
        <v>277</v>
      </c>
      <c r="N1436" s="137" t="s">
        <v>277</v>
      </c>
      <c r="O1436" s="138" t="s">
        <v>277</v>
      </c>
      <c r="P1436" s="137">
        <v>0.90536492375166677</v>
      </c>
      <c r="Q1436" s="138">
        <v>0.93137254902416655</v>
      </c>
    </row>
    <row r="1437" spans="1:17" ht="20.149999999999999" customHeight="1" x14ac:dyDescent="0.35">
      <c r="A1437" s="148"/>
      <c r="C1437" s="136" t="s">
        <v>1697</v>
      </c>
      <c r="D1437" s="143">
        <v>0.99924031400354496</v>
      </c>
      <c r="E1437" s="146">
        <v>0.99839282126833195</v>
      </c>
      <c r="F1437" s="137">
        <v>0.99909999999999999</v>
      </c>
      <c r="G1437" s="138">
        <v>0.9997250909090909</v>
      </c>
      <c r="H1437" s="143" t="s">
        <v>277</v>
      </c>
      <c r="I1437" s="146" t="s">
        <v>277</v>
      </c>
      <c r="J1437" s="137" t="s">
        <v>277</v>
      </c>
      <c r="K1437" s="146" t="s">
        <v>277</v>
      </c>
      <c r="L1437" s="137" t="s">
        <v>277</v>
      </c>
      <c r="M1437" s="146" t="s">
        <v>277</v>
      </c>
      <c r="N1437" s="137" t="s">
        <v>277</v>
      </c>
      <c r="O1437" s="138" t="s">
        <v>277</v>
      </c>
      <c r="P1437" s="137">
        <v>0.95084394562272734</v>
      </c>
      <c r="Q1437" s="138">
        <v>0.94671910430999973</v>
      </c>
    </row>
    <row r="1438" spans="1:17" ht="20.149999999999999" customHeight="1" x14ac:dyDescent="0.35">
      <c r="A1438" s="148"/>
      <c r="C1438" s="136" t="s">
        <v>1698</v>
      </c>
      <c r="D1438" s="143" t="s">
        <v>277</v>
      </c>
      <c r="E1438" s="146" t="s">
        <v>277</v>
      </c>
      <c r="F1438" s="137" t="s">
        <v>277</v>
      </c>
      <c r="G1438" s="138" t="s">
        <v>277</v>
      </c>
      <c r="H1438" s="143" t="s">
        <v>277</v>
      </c>
      <c r="I1438" s="146" t="s">
        <v>277</v>
      </c>
      <c r="J1438" s="137" t="s">
        <v>277</v>
      </c>
      <c r="K1438" s="146" t="s">
        <v>277</v>
      </c>
      <c r="L1438" s="137" t="s">
        <v>277</v>
      </c>
      <c r="M1438" s="146" t="s">
        <v>277</v>
      </c>
      <c r="N1438" s="137" t="s">
        <v>277</v>
      </c>
      <c r="O1438" s="138" t="s">
        <v>277</v>
      </c>
      <c r="P1438" s="137">
        <v>0.95075757575999997</v>
      </c>
      <c r="Q1438" s="138">
        <v>0.93388429752363644</v>
      </c>
    </row>
    <row r="1439" spans="1:17" ht="20.149999999999999" customHeight="1" x14ac:dyDescent="0.35">
      <c r="A1439" s="148"/>
      <c r="C1439" s="136" t="s">
        <v>1699</v>
      </c>
      <c r="D1439" s="143">
        <v>0.98314127187366596</v>
      </c>
      <c r="E1439" s="146">
        <v>0.98587903036008495</v>
      </c>
      <c r="F1439" s="137">
        <v>0.99849999999999994</v>
      </c>
      <c r="G1439" s="138">
        <v>1</v>
      </c>
      <c r="H1439" s="143" t="s">
        <v>277</v>
      </c>
      <c r="I1439" s="146" t="s">
        <v>277</v>
      </c>
      <c r="J1439" s="137" t="s">
        <v>277</v>
      </c>
      <c r="K1439" s="146" t="s">
        <v>277</v>
      </c>
      <c r="L1439" s="137" t="s">
        <v>277</v>
      </c>
      <c r="M1439" s="146" t="s">
        <v>277</v>
      </c>
      <c r="N1439" s="137" t="s">
        <v>277</v>
      </c>
      <c r="O1439" s="138" t="s">
        <v>277</v>
      </c>
      <c r="P1439" s="137">
        <v>0.9856564153441667</v>
      </c>
      <c r="Q1439" s="138">
        <v>0.99338624338750026</v>
      </c>
    </row>
    <row r="1440" spans="1:17" ht="20.149999999999999" customHeight="1" x14ac:dyDescent="0.35">
      <c r="A1440" s="148"/>
      <c r="C1440" s="136" t="s">
        <v>1700</v>
      </c>
      <c r="D1440" s="143" t="s">
        <v>277</v>
      </c>
      <c r="E1440" s="146" t="s">
        <v>277</v>
      </c>
      <c r="F1440" s="137">
        <v>0</v>
      </c>
      <c r="G1440" s="138">
        <v>1</v>
      </c>
      <c r="H1440" s="143" t="s">
        <v>277</v>
      </c>
      <c r="I1440" s="146" t="s">
        <v>277</v>
      </c>
      <c r="J1440" s="137" t="s">
        <v>277</v>
      </c>
      <c r="K1440" s="146" t="s">
        <v>277</v>
      </c>
      <c r="L1440" s="137" t="s">
        <v>277</v>
      </c>
      <c r="M1440" s="146" t="s">
        <v>277</v>
      </c>
      <c r="N1440" s="137" t="s">
        <v>277</v>
      </c>
      <c r="O1440" s="138" t="s">
        <v>277</v>
      </c>
      <c r="P1440" s="137" t="s">
        <v>277</v>
      </c>
      <c r="Q1440" s="138" t="s">
        <v>277</v>
      </c>
    </row>
    <row r="1441" spans="1:17" ht="20.149999999999999" customHeight="1" x14ac:dyDescent="0.35">
      <c r="A1441" s="148"/>
      <c r="C1441" s="136" t="s">
        <v>1701</v>
      </c>
      <c r="D1441" s="143" t="s">
        <v>277</v>
      </c>
      <c r="E1441" s="146" t="s">
        <v>277</v>
      </c>
      <c r="F1441" s="137" t="s">
        <v>277</v>
      </c>
      <c r="G1441" s="138" t="s">
        <v>277</v>
      </c>
      <c r="H1441" s="143" t="s">
        <v>277</v>
      </c>
      <c r="I1441" s="146" t="s">
        <v>277</v>
      </c>
      <c r="J1441" s="137">
        <v>0.99520244009462777</v>
      </c>
      <c r="K1441" s="146">
        <v>0.99385984979281761</v>
      </c>
      <c r="L1441" s="137" t="s">
        <v>277</v>
      </c>
      <c r="M1441" s="146" t="s">
        <v>277</v>
      </c>
      <c r="N1441" s="137" t="s">
        <v>277</v>
      </c>
      <c r="O1441" s="138" t="s">
        <v>277</v>
      </c>
      <c r="P1441" s="137">
        <v>0.96235083292899981</v>
      </c>
      <c r="Q1441" s="138">
        <v>0.9550837754899999</v>
      </c>
    </row>
    <row r="1442" spans="1:17" ht="20.149999999999999" customHeight="1" x14ac:dyDescent="0.35">
      <c r="A1442" s="148"/>
      <c r="C1442" s="136" t="s">
        <v>1702</v>
      </c>
      <c r="D1442" s="143" t="s">
        <v>277</v>
      </c>
      <c r="E1442" s="146" t="s">
        <v>277</v>
      </c>
      <c r="F1442" s="137" t="s">
        <v>277</v>
      </c>
      <c r="G1442" s="138" t="s">
        <v>277</v>
      </c>
      <c r="H1442" s="143" t="s">
        <v>277</v>
      </c>
      <c r="I1442" s="146" t="s">
        <v>277</v>
      </c>
      <c r="J1442" s="137" t="s">
        <v>277</v>
      </c>
      <c r="K1442" s="146" t="s">
        <v>277</v>
      </c>
      <c r="L1442" s="137" t="s">
        <v>277</v>
      </c>
      <c r="M1442" s="146" t="s">
        <v>277</v>
      </c>
      <c r="N1442" s="137" t="s">
        <v>277</v>
      </c>
      <c r="O1442" s="138" t="s">
        <v>277</v>
      </c>
      <c r="P1442" s="137">
        <v>1</v>
      </c>
      <c r="Q1442" s="138">
        <v>1</v>
      </c>
    </row>
    <row r="1443" spans="1:17" ht="20.149999999999999" customHeight="1" x14ac:dyDescent="0.35">
      <c r="A1443" s="148"/>
      <c r="C1443" s="136" t="s">
        <v>1703</v>
      </c>
      <c r="D1443" s="143" t="s">
        <v>277</v>
      </c>
      <c r="E1443" s="146" t="s">
        <v>277</v>
      </c>
      <c r="F1443" s="137">
        <v>0</v>
      </c>
      <c r="G1443" s="138">
        <v>1</v>
      </c>
      <c r="H1443" s="143" t="s">
        <v>277</v>
      </c>
      <c r="I1443" s="146" t="s">
        <v>277</v>
      </c>
      <c r="J1443" s="137" t="s">
        <v>277</v>
      </c>
      <c r="K1443" s="146" t="s">
        <v>277</v>
      </c>
      <c r="L1443" s="137" t="s">
        <v>277</v>
      </c>
      <c r="M1443" s="146" t="s">
        <v>277</v>
      </c>
      <c r="N1443" s="137" t="s">
        <v>277</v>
      </c>
      <c r="O1443" s="138" t="s">
        <v>277</v>
      </c>
      <c r="P1443" s="137" t="s">
        <v>277</v>
      </c>
      <c r="Q1443" s="138" t="s">
        <v>277</v>
      </c>
    </row>
    <row r="1444" spans="1:17" ht="20.149999999999999" customHeight="1" x14ac:dyDescent="0.35">
      <c r="A1444" s="148"/>
      <c r="C1444" s="136" t="s">
        <v>1704</v>
      </c>
      <c r="D1444" s="143" t="s">
        <v>277</v>
      </c>
      <c r="E1444" s="146" t="s">
        <v>277</v>
      </c>
      <c r="F1444" s="137" t="s">
        <v>277</v>
      </c>
      <c r="G1444" s="138" t="s">
        <v>277</v>
      </c>
      <c r="H1444" s="143" t="s">
        <v>277</v>
      </c>
      <c r="I1444" s="146" t="s">
        <v>277</v>
      </c>
      <c r="J1444" s="137" t="s">
        <v>277</v>
      </c>
      <c r="K1444" s="146" t="s">
        <v>277</v>
      </c>
      <c r="L1444" s="137" t="s">
        <v>277</v>
      </c>
      <c r="M1444" s="146" t="s">
        <v>277</v>
      </c>
      <c r="N1444" s="137" t="s">
        <v>277</v>
      </c>
      <c r="O1444" s="138">
        <v>0.8936170212765957</v>
      </c>
      <c r="P1444" s="137" t="s">
        <v>277</v>
      </c>
      <c r="Q1444" s="138" t="s">
        <v>277</v>
      </c>
    </row>
    <row r="1445" spans="1:17" ht="20.149999999999999" customHeight="1" x14ac:dyDescent="0.35">
      <c r="A1445" s="148"/>
      <c r="C1445" s="136" t="s">
        <v>1705</v>
      </c>
      <c r="D1445" s="143" t="s">
        <v>277</v>
      </c>
      <c r="E1445" s="146" t="s">
        <v>277</v>
      </c>
      <c r="F1445" s="137" t="s">
        <v>277</v>
      </c>
      <c r="G1445" s="138" t="s">
        <v>277</v>
      </c>
      <c r="H1445" s="143" t="s">
        <v>277</v>
      </c>
      <c r="I1445" s="146" t="s">
        <v>277</v>
      </c>
      <c r="J1445" s="137" t="s">
        <v>277</v>
      </c>
      <c r="K1445" s="146" t="s">
        <v>277</v>
      </c>
      <c r="L1445" s="137" t="s">
        <v>277</v>
      </c>
      <c r="M1445" s="146" t="s">
        <v>277</v>
      </c>
      <c r="N1445" s="137" t="s">
        <v>277</v>
      </c>
      <c r="O1445" s="138" t="s">
        <v>277</v>
      </c>
      <c r="P1445" s="137">
        <v>0.953298244259</v>
      </c>
      <c r="Q1445" s="138">
        <v>0.97364879414666694</v>
      </c>
    </row>
    <row r="1446" spans="1:17" ht="20.149999999999999" customHeight="1" x14ac:dyDescent="0.35">
      <c r="A1446" s="148"/>
      <c r="C1446" s="136" t="s">
        <v>1706</v>
      </c>
      <c r="D1446" s="143" t="s">
        <v>277</v>
      </c>
      <c r="E1446" s="146" t="s">
        <v>277</v>
      </c>
      <c r="F1446" s="137" t="s">
        <v>277</v>
      </c>
      <c r="G1446" s="138" t="s">
        <v>277</v>
      </c>
      <c r="H1446" s="143" t="s">
        <v>277</v>
      </c>
      <c r="I1446" s="146" t="s">
        <v>277</v>
      </c>
      <c r="J1446" s="137" t="s">
        <v>277</v>
      </c>
      <c r="K1446" s="146" t="s">
        <v>277</v>
      </c>
      <c r="L1446" s="137" t="s">
        <v>277</v>
      </c>
      <c r="M1446" s="146" t="s">
        <v>277</v>
      </c>
      <c r="N1446" s="137" t="s">
        <v>277</v>
      </c>
      <c r="O1446" s="138" t="s">
        <v>277</v>
      </c>
      <c r="P1446" s="137">
        <v>0.96996047431181831</v>
      </c>
      <c r="Q1446" s="138">
        <v>0.98556091896000009</v>
      </c>
    </row>
    <row r="1447" spans="1:17" ht="20.149999999999999" customHeight="1" x14ac:dyDescent="0.35">
      <c r="A1447" s="148"/>
      <c r="C1447" s="136" t="s">
        <v>1707</v>
      </c>
      <c r="D1447" s="143" t="s">
        <v>277</v>
      </c>
      <c r="E1447" s="146" t="s">
        <v>277</v>
      </c>
      <c r="F1447" s="137" t="s">
        <v>277</v>
      </c>
      <c r="G1447" s="138" t="s">
        <v>277</v>
      </c>
      <c r="H1447" s="143" t="s">
        <v>277</v>
      </c>
      <c r="I1447" s="146" t="s">
        <v>277</v>
      </c>
      <c r="J1447" s="137" t="s">
        <v>277</v>
      </c>
      <c r="K1447" s="146" t="s">
        <v>277</v>
      </c>
      <c r="L1447" s="137" t="s">
        <v>277</v>
      </c>
      <c r="M1447" s="146" t="s">
        <v>277</v>
      </c>
      <c r="N1447" s="137" t="s">
        <v>277</v>
      </c>
      <c r="O1447" s="138" t="s">
        <v>277</v>
      </c>
      <c r="P1447" s="137">
        <v>0.89285714286500006</v>
      </c>
      <c r="Q1447" s="138">
        <v>0.85714285715000005</v>
      </c>
    </row>
    <row r="1448" spans="1:17" ht="20.149999999999999" customHeight="1" x14ac:dyDescent="0.35">
      <c r="A1448" s="148"/>
      <c r="C1448" s="136" t="s">
        <v>1708</v>
      </c>
      <c r="D1448" s="143" t="s">
        <v>277</v>
      </c>
      <c r="E1448" s="146" t="s">
        <v>277</v>
      </c>
      <c r="F1448" s="137" t="s">
        <v>277</v>
      </c>
      <c r="G1448" s="138" t="s">
        <v>277</v>
      </c>
      <c r="H1448" s="143" t="s">
        <v>277</v>
      </c>
      <c r="I1448" s="146" t="s">
        <v>277</v>
      </c>
      <c r="J1448" s="137" t="s">
        <v>277</v>
      </c>
      <c r="K1448" s="146" t="s">
        <v>277</v>
      </c>
      <c r="L1448" s="137" t="s">
        <v>277</v>
      </c>
      <c r="M1448" s="146" t="s">
        <v>277</v>
      </c>
      <c r="N1448" s="137" t="s">
        <v>277</v>
      </c>
      <c r="O1448" s="138" t="s">
        <v>277</v>
      </c>
      <c r="P1448" s="137">
        <v>1</v>
      </c>
      <c r="Q1448" s="138">
        <v>1</v>
      </c>
    </row>
    <row r="1449" spans="1:17" ht="20.149999999999999" customHeight="1" x14ac:dyDescent="0.35">
      <c r="A1449" s="148"/>
      <c r="C1449" s="136" t="s">
        <v>1709</v>
      </c>
      <c r="D1449" s="143" t="s">
        <v>277</v>
      </c>
      <c r="E1449" s="146" t="s">
        <v>277</v>
      </c>
      <c r="F1449" s="137" t="s">
        <v>277</v>
      </c>
      <c r="G1449" s="138" t="s">
        <v>277</v>
      </c>
      <c r="H1449" s="143" t="s">
        <v>277</v>
      </c>
      <c r="I1449" s="146" t="s">
        <v>277</v>
      </c>
      <c r="J1449" s="137" t="s">
        <v>277</v>
      </c>
      <c r="K1449" s="146" t="s">
        <v>277</v>
      </c>
      <c r="L1449" s="137" t="s">
        <v>277</v>
      </c>
      <c r="M1449" s="146" t="s">
        <v>277</v>
      </c>
      <c r="N1449" s="137" t="s">
        <v>277</v>
      </c>
      <c r="O1449" s="138" t="s">
        <v>277</v>
      </c>
      <c r="P1449" s="137">
        <v>0.82142857143000003</v>
      </c>
      <c r="Q1449" s="138">
        <v>0.98566017316249999</v>
      </c>
    </row>
    <row r="1450" spans="1:17" ht="20.149999999999999" customHeight="1" x14ac:dyDescent="0.35">
      <c r="A1450" s="148"/>
      <c r="C1450" s="136" t="s">
        <v>1710</v>
      </c>
      <c r="D1450" s="143" t="s">
        <v>277</v>
      </c>
      <c r="E1450" s="146" t="s">
        <v>277</v>
      </c>
      <c r="F1450" s="137" t="s">
        <v>277</v>
      </c>
      <c r="G1450" s="138" t="s">
        <v>277</v>
      </c>
      <c r="H1450" s="143" t="s">
        <v>277</v>
      </c>
      <c r="I1450" s="146" t="s">
        <v>277</v>
      </c>
      <c r="J1450" s="137" t="s">
        <v>277</v>
      </c>
      <c r="K1450" s="146" t="s">
        <v>277</v>
      </c>
      <c r="L1450" s="137" t="s">
        <v>277</v>
      </c>
      <c r="M1450" s="146" t="s">
        <v>277</v>
      </c>
      <c r="N1450" s="137" t="s">
        <v>277</v>
      </c>
      <c r="O1450" s="138" t="s">
        <v>277</v>
      </c>
      <c r="P1450" s="137">
        <v>0.96428571428999998</v>
      </c>
      <c r="Q1450" s="138">
        <v>0.95673924840999991</v>
      </c>
    </row>
    <row r="1451" spans="1:17" ht="20.149999999999999" customHeight="1" x14ac:dyDescent="0.35">
      <c r="A1451" s="148"/>
      <c r="C1451" s="136" t="s">
        <v>1711</v>
      </c>
      <c r="D1451" s="143">
        <v>0.98816234498308897</v>
      </c>
      <c r="E1451" s="146">
        <v>0.99993349737314596</v>
      </c>
      <c r="F1451" s="137">
        <v>0</v>
      </c>
      <c r="G1451" s="138">
        <v>1</v>
      </c>
      <c r="H1451" s="143" t="s">
        <v>277</v>
      </c>
      <c r="I1451" s="146" t="s">
        <v>277</v>
      </c>
      <c r="J1451" s="137" t="s">
        <v>277</v>
      </c>
      <c r="K1451" s="146" t="s">
        <v>277</v>
      </c>
      <c r="L1451" s="137" t="s">
        <v>277</v>
      </c>
      <c r="M1451" s="146" t="s">
        <v>277</v>
      </c>
      <c r="N1451" s="137" t="s">
        <v>277</v>
      </c>
      <c r="O1451" s="138" t="s">
        <v>277</v>
      </c>
      <c r="P1451" s="137">
        <v>0.66666666666999996</v>
      </c>
      <c r="Q1451" s="138">
        <v>0.93253968254666675</v>
      </c>
    </row>
    <row r="1452" spans="1:17" ht="20.149999999999999" customHeight="1" x14ac:dyDescent="0.35">
      <c r="A1452" s="148"/>
      <c r="C1452" s="136" t="s">
        <v>1712</v>
      </c>
      <c r="D1452" s="143">
        <v>0.99887165021156599</v>
      </c>
      <c r="E1452" s="146">
        <v>0.99989016420451404</v>
      </c>
      <c r="F1452" s="137">
        <v>0</v>
      </c>
      <c r="G1452" s="138">
        <v>1</v>
      </c>
      <c r="H1452" s="143" t="s">
        <v>277</v>
      </c>
      <c r="I1452" s="146" t="s">
        <v>277</v>
      </c>
      <c r="J1452" s="137" t="s">
        <v>277</v>
      </c>
      <c r="K1452" s="146" t="s">
        <v>277</v>
      </c>
      <c r="L1452" s="137" t="s">
        <v>277</v>
      </c>
      <c r="M1452" s="146" t="s">
        <v>277</v>
      </c>
      <c r="N1452" s="137" t="s">
        <v>277</v>
      </c>
      <c r="O1452" s="138" t="s">
        <v>277</v>
      </c>
      <c r="P1452" s="137">
        <v>0.96875</v>
      </c>
      <c r="Q1452" s="138">
        <v>0.9866071428571429</v>
      </c>
    </row>
    <row r="1453" spans="1:17" ht="20.149999999999999" customHeight="1" x14ac:dyDescent="0.35">
      <c r="A1453" s="148"/>
      <c r="C1453" s="136" t="s">
        <v>1713</v>
      </c>
      <c r="D1453" s="143" t="s">
        <v>277</v>
      </c>
      <c r="E1453" s="146" t="s">
        <v>277</v>
      </c>
      <c r="F1453" s="137" t="s">
        <v>277</v>
      </c>
      <c r="G1453" s="138" t="s">
        <v>277</v>
      </c>
      <c r="H1453" s="143" t="s">
        <v>277</v>
      </c>
      <c r="I1453" s="146" t="s">
        <v>277</v>
      </c>
      <c r="J1453" s="137" t="s">
        <v>277</v>
      </c>
      <c r="K1453" s="146" t="s">
        <v>277</v>
      </c>
      <c r="L1453" s="137" t="s">
        <v>277</v>
      </c>
      <c r="M1453" s="146" t="s">
        <v>277</v>
      </c>
      <c r="N1453" s="137" t="s">
        <v>277</v>
      </c>
      <c r="O1453" s="138" t="s">
        <v>277</v>
      </c>
      <c r="P1453" s="137">
        <v>0.91176470588499992</v>
      </c>
      <c r="Q1453" s="138">
        <v>0.91435185185333356</v>
      </c>
    </row>
    <row r="1454" spans="1:17" ht="20.149999999999999" customHeight="1" x14ac:dyDescent="0.35">
      <c r="A1454" s="148"/>
      <c r="C1454" s="136" t="s">
        <v>1714</v>
      </c>
      <c r="D1454" s="143" t="s">
        <v>277</v>
      </c>
      <c r="E1454" s="146" t="s">
        <v>277</v>
      </c>
      <c r="F1454" s="137">
        <v>1</v>
      </c>
      <c r="G1454" s="138">
        <v>1</v>
      </c>
      <c r="H1454" s="143" t="s">
        <v>277</v>
      </c>
      <c r="I1454" s="146" t="s">
        <v>277</v>
      </c>
      <c r="J1454" s="137" t="s">
        <v>277</v>
      </c>
      <c r="K1454" s="146" t="s">
        <v>277</v>
      </c>
      <c r="L1454" s="137" t="s">
        <v>277</v>
      </c>
      <c r="M1454" s="146" t="s">
        <v>277</v>
      </c>
      <c r="N1454" s="137" t="s">
        <v>277</v>
      </c>
      <c r="O1454" s="138" t="s">
        <v>277</v>
      </c>
      <c r="P1454" s="137">
        <v>0.72179487179916679</v>
      </c>
      <c r="Q1454" s="138">
        <v>0.77683303494090916</v>
      </c>
    </row>
    <row r="1455" spans="1:17" ht="20.149999999999999" customHeight="1" x14ac:dyDescent="0.35">
      <c r="A1455" s="148"/>
      <c r="C1455" s="136" t="s">
        <v>1715</v>
      </c>
      <c r="D1455" s="143" t="s">
        <v>277</v>
      </c>
      <c r="E1455" s="146" t="s">
        <v>277</v>
      </c>
      <c r="F1455" s="137" t="s">
        <v>277</v>
      </c>
      <c r="G1455" s="138" t="s">
        <v>277</v>
      </c>
      <c r="H1455" s="143" t="s">
        <v>277</v>
      </c>
      <c r="I1455" s="146" t="s">
        <v>277</v>
      </c>
      <c r="J1455" s="137" t="s">
        <v>277</v>
      </c>
      <c r="K1455" s="146" t="s">
        <v>277</v>
      </c>
      <c r="L1455" s="137" t="s">
        <v>277</v>
      </c>
      <c r="M1455" s="146" t="s">
        <v>277</v>
      </c>
      <c r="N1455" s="137" t="s">
        <v>277</v>
      </c>
      <c r="O1455" s="138" t="s">
        <v>277</v>
      </c>
      <c r="P1455" s="137">
        <v>0.90384615385</v>
      </c>
      <c r="Q1455" s="138">
        <v>0.83216783217272738</v>
      </c>
    </row>
    <row r="1456" spans="1:17" ht="20.149999999999999" customHeight="1" x14ac:dyDescent="0.35">
      <c r="A1456" s="148"/>
      <c r="C1456" s="136" t="s">
        <v>1716</v>
      </c>
      <c r="D1456" s="143" t="s">
        <v>277</v>
      </c>
      <c r="E1456" s="146" t="s">
        <v>277</v>
      </c>
      <c r="F1456" s="137" t="s">
        <v>277</v>
      </c>
      <c r="G1456" s="138" t="s">
        <v>277</v>
      </c>
      <c r="H1456" s="143" t="s">
        <v>277</v>
      </c>
      <c r="I1456" s="146" t="s">
        <v>277</v>
      </c>
      <c r="J1456" s="137" t="s">
        <v>277</v>
      </c>
      <c r="K1456" s="146" t="s">
        <v>277</v>
      </c>
      <c r="L1456" s="137" t="s">
        <v>277</v>
      </c>
      <c r="M1456" s="146" t="s">
        <v>277</v>
      </c>
      <c r="N1456" s="137" t="s">
        <v>277</v>
      </c>
      <c r="O1456" s="138" t="s">
        <v>277</v>
      </c>
      <c r="P1456" s="137">
        <v>0.92788461539</v>
      </c>
      <c r="Q1456" s="138">
        <v>0.98148148148500014</v>
      </c>
    </row>
    <row r="1457" spans="1:17" ht="20.149999999999999" customHeight="1" x14ac:dyDescent="0.35">
      <c r="A1457" s="148"/>
      <c r="C1457" s="136" t="s">
        <v>1717</v>
      </c>
      <c r="D1457" s="143" t="s">
        <v>277</v>
      </c>
      <c r="E1457" s="146" t="s">
        <v>277</v>
      </c>
      <c r="F1457" s="137" t="s">
        <v>277</v>
      </c>
      <c r="G1457" s="138" t="s">
        <v>277</v>
      </c>
      <c r="H1457" s="143" t="s">
        <v>277</v>
      </c>
      <c r="I1457" s="146" t="s">
        <v>277</v>
      </c>
      <c r="J1457" s="137">
        <v>0.99937258616078251</v>
      </c>
      <c r="K1457" s="146">
        <v>0.99684464790615923</v>
      </c>
      <c r="L1457" s="137" t="s">
        <v>277</v>
      </c>
      <c r="M1457" s="146" t="s">
        <v>277</v>
      </c>
      <c r="N1457" s="137" t="s">
        <v>277</v>
      </c>
      <c r="O1457" s="138" t="s">
        <v>277</v>
      </c>
      <c r="P1457" s="137">
        <v>0.8197865353099999</v>
      </c>
      <c r="Q1457" s="138">
        <v>0.83333333334000004</v>
      </c>
    </row>
    <row r="1458" spans="1:17" ht="20.149999999999999" customHeight="1" x14ac:dyDescent="0.35">
      <c r="A1458" s="148"/>
      <c r="C1458" s="136" t="s">
        <v>1718</v>
      </c>
      <c r="D1458" s="143" t="s">
        <v>277</v>
      </c>
      <c r="E1458" s="146" t="s">
        <v>277</v>
      </c>
      <c r="F1458" s="137" t="s">
        <v>277</v>
      </c>
      <c r="G1458" s="138" t="s">
        <v>277</v>
      </c>
      <c r="H1458" s="143" t="s">
        <v>277</v>
      </c>
      <c r="I1458" s="146" t="s">
        <v>277</v>
      </c>
      <c r="J1458" s="137" t="s">
        <v>277</v>
      </c>
      <c r="K1458" s="146" t="s">
        <v>277</v>
      </c>
      <c r="L1458" s="137" t="s">
        <v>277</v>
      </c>
      <c r="M1458" s="146" t="s">
        <v>277</v>
      </c>
      <c r="N1458" s="137" t="s">
        <v>277</v>
      </c>
      <c r="O1458" s="138" t="s">
        <v>277</v>
      </c>
      <c r="P1458" s="137">
        <v>0.97878787878999995</v>
      </c>
      <c r="Q1458" s="138">
        <v>0.97954545454750008</v>
      </c>
    </row>
    <row r="1459" spans="1:17" ht="20.149999999999999" customHeight="1" x14ac:dyDescent="0.35">
      <c r="A1459" s="148"/>
      <c r="C1459" s="136" t="s">
        <v>1719</v>
      </c>
      <c r="D1459" s="143" t="s">
        <v>277</v>
      </c>
      <c r="E1459" s="146" t="s">
        <v>277</v>
      </c>
      <c r="F1459" s="137" t="s">
        <v>277</v>
      </c>
      <c r="G1459" s="138" t="s">
        <v>277</v>
      </c>
      <c r="H1459" s="143" t="s">
        <v>277</v>
      </c>
      <c r="I1459" s="146" t="s">
        <v>277</v>
      </c>
      <c r="J1459" s="137" t="s">
        <v>277</v>
      </c>
      <c r="K1459" s="146" t="s">
        <v>277</v>
      </c>
      <c r="L1459" s="137" t="s">
        <v>277</v>
      </c>
      <c r="M1459" s="146" t="s">
        <v>277</v>
      </c>
      <c r="N1459" s="137" t="s">
        <v>277</v>
      </c>
      <c r="O1459" s="138" t="s">
        <v>277</v>
      </c>
      <c r="P1459" s="137">
        <v>1</v>
      </c>
      <c r="Q1459" s="138">
        <v>1</v>
      </c>
    </row>
    <row r="1460" spans="1:17" ht="20.149999999999999" customHeight="1" x14ac:dyDescent="0.35">
      <c r="A1460" s="148"/>
      <c r="C1460" s="136" t="s">
        <v>1720</v>
      </c>
      <c r="D1460" s="143" t="s">
        <v>277</v>
      </c>
      <c r="E1460" s="146" t="s">
        <v>277</v>
      </c>
      <c r="F1460" s="137" t="s">
        <v>277</v>
      </c>
      <c r="G1460" s="138" t="s">
        <v>277</v>
      </c>
      <c r="H1460" s="143" t="s">
        <v>277</v>
      </c>
      <c r="I1460" s="146" t="s">
        <v>277</v>
      </c>
      <c r="J1460" s="137" t="s">
        <v>277</v>
      </c>
      <c r="K1460" s="146" t="s">
        <v>277</v>
      </c>
      <c r="L1460" s="137" t="s">
        <v>277</v>
      </c>
      <c r="M1460" s="146" t="s">
        <v>277</v>
      </c>
      <c r="N1460" s="137" t="s">
        <v>277</v>
      </c>
      <c r="O1460" s="138" t="s">
        <v>277</v>
      </c>
      <c r="P1460" s="137">
        <v>0.95454545454545459</v>
      </c>
      <c r="Q1460" s="138">
        <v>1</v>
      </c>
    </row>
    <row r="1461" spans="1:17" ht="20.149999999999999" customHeight="1" x14ac:dyDescent="0.35">
      <c r="A1461" s="148"/>
      <c r="C1461" s="136" t="s">
        <v>1721</v>
      </c>
      <c r="D1461" s="143" t="s">
        <v>277</v>
      </c>
      <c r="E1461" s="146" t="s">
        <v>277</v>
      </c>
      <c r="F1461" s="137" t="s">
        <v>277</v>
      </c>
      <c r="G1461" s="138" t="s">
        <v>277</v>
      </c>
      <c r="H1461" s="143" t="s">
        <v>277</v>
      </c>
      <c r="I1461" s="146" t="s">
        <v>277</v>
      </c>
      <c r="J1461" s="137">
        <v>0.99142985372340409</v>
      </c>
      <c r="K1461" s="146">
        <v>0.79811441205779776</v>
      </c>
      <c r="L1461" s="137" t="s">
        <v>277</v>
      </c>
      <c r="M1461" s="146" t="s">
        <v>277</v>
      </c>
      <c r="N1461" s="137" t="s">
        <v>277</v>
      </c>
      <c r="O1461" s="138" t="s">
        <v>277</v>
      </c>
      <c r="P1461" s="137">
        <v>0.95198306595833326</v>
      </c>
      <c r="Q1461" s="138">
        <v>0.88940879382500004</v>
      </c>
    </row>
    <row r="1462" spans="1:17" ht="20.149999999999999" customHeight="1" x14ac:dyDescent="0.35">
      <c r="A1462" s="148"/>
      <c r="C1462" s="136" t="s">
        <v>1722</v>
      </c>
      <c r="D1462" s="143" t="s">
        <v>277</v>
      </c>
      <c r="E1462" s="146" t="s">
        <v>277</v>
      </c>
      <c r="F1462" s="137">
        <v>0</v>
      </c>
      <c r="G1462" s="138">
        <v>1</v>
      </c>
      <c r="H1462" s="143" t="s">
        <v>277</v>
      </c>
      <c r="I1462" s="146" t="s">
        <v>277</v>
      </c>
      <c r="J1462" s="137" t="s">
        <v>277</v>
      </c>
      <c r="K1462" s="146" t="s">
        <v>277</v>
      </c>
      <c r="L1462" s="137" t="s">
        <v>277</v>
      </c>
      <c r="M1462" s="146" t="s">
        <v>277</v>
      </c>
      <c r="N1462" s="137" t="s">
        <v>277</v>
      </c>
      <c r="O1462" s="138" t="s">
        <v>277</v>
      </c>
      <c r="P1462" s="137">
        <v>0.98833462953166662</v>
      </c>
      <c r="Q1462" s="138">
        <v>0.99208849068083338</v>
      </c>
    </row>
    <row r="1463" spans="1:17" ht="20.149999999999999" customHeight="1" x14ac:dyDescent="0.35">
      <c r="A1463" s="148"/>
      <c r="C1463" s="136" t="s">
        <v>1723</v>
      </c>
      <c r="D1463" s="143" t="s">
        <v>277</v>
      </c>
      <c r="E1463" s="146" t="s">
        <v>277</v>
      </c>
      <c r="F1463" s="137" t="s">
        <v>277</v>
      </c>
      <c r="G1463" s="138" t="s">
        <v>277</v>
      </c>
      <c r="H1463" s="143" t="s">
        <v>277</v>
      </c>
      <c r="I1463" s="146" t="s">
        <v>277</v>
      </c>
      <c r="J1463" s="137" t="s">
        <v>277</v>
      </c>
      <c r="K1463" s="146" t="s">
        <v>277</v>
      </c>
      <c r="L1463" s="137" t="s">
        <v>277</v>
      </c>
      <c r="M1463" s="146" t="s">
        <v>277</v>
      </c>
      <c r="N1463" s="137" t="s">
        <v>277</v>
      </c>
      <c r="O1463" s="138" t="s">
        <v>277</v>
      </c>
      <c r="P1463" s="137">
        <v>0.95643939394249999</v>
      </c>
      <c r="Q1463" s="138">
        <v>1</v>
      </c>
    </row>
    <row r="1464" spans="1:17" ht="20.149999999999999" customHeight="1" x14ac:dyDescent="0.35">
      <c r="A1464" s="148"/>
      <c r="C1464" s="136" t="s">
        <v>1724</v>
      </c>
      <c r="D1464" s="143" t="s">
        <v>277</v>
      </c>
      <c r="E1464" s="146" t="s">
        <v>277</v>
      </c>
      <c r="F1464" s="137" t="s">
        <v>277</v>
      </c>
      <c r="G1464" s="138" t="s">
        <v>277</v>
      </c>
      <c r="H1464" s="143" t="s">
        <v>277</v>
      </c>
      <c r="I1464" s="146" t="s">
        <v>277</v>
      </c>
      <c r="J1464" s="137" t="s">
        <v>277</v>
      </c>
      <c r="K1464" s="146" t="s">
        <v>277</v>
      </c>
      <c r="L1464" s="137" t="s">
        <v>277</v>
      </c>
      <c r="M1464" s="146" t="s">
        <v>277</v>
      </c>
      <c r="N1464" s="137" t="s">
        <v>277</v>
      </c>
      <c r="O1464" s="138" t="s">
        <v>277</v>
      </c>
      <c r="P1464" s="137">
        <v>0.89285714286000006</v>
      </c>
      <c r="Q1464" s="138">
        <v>0.95238095238666676</v>
      </c>
    </row>
    <row r="1465" spans="1:17" ht="20.149999999999999" customHeight="1" x14ac:dyDescent="0.35">
      <c r="A1465" s="148"/>
      <c r="C1465" s="136" t="s">
        <v>1725</v>
      </c>
      <c r="D1465" s="143" t="s">
        <v>277</v>
      </c>
      <c r="E1465" s="146" t="s">
        <v>277</v>
      </c>
      <c r="F1465" s="137" t="s">
        <v>277</v>
      </c>
      <c r="G1465" s="138" t="s">
        <v>277</v>
      </c>
      <c r="H1465" s="143" t="s">
        <v>277</v>
      </c>
      <c r="I1465" s="146" t="s">
        <v>277</v>
      </c>
      <c r="J1465" s="137" t="s">
        <v>277</v>
      </c>
      <c r="K1465" s="146" t="s">
        <v>277</v>
      </c>
      <c r="L1465" s="137" t="s">
        <v>277</v>
      </c>
      <c r="M1465" s="146" t="s">
        <v>277</v>
      </c>
      <c r="N1465" s="137" t="s">
        <v>277</v>
      </c>
      <c r="O1465" s="138" t="s">
        <v>277</v>
      </c>
      <c r="P1465" s="137">
        <v>0.89950980392500002</v>
      </c>
      <c r="Q1465" s="138">
        <v>1</v>
      </c>
    </row>
    <row r="1466" spans="1:17" ht="20.149999999999999" customHeight="1" x14ac:dyDescent="0.35">
      <c r="A1466" s="148"/>
      <c r="C1466" s="136" t="s">
        <v>1726</v>
      </c>
      <c r="D1466" s="143" t="s">
        <v>277</v>
      </c>
      <c r="E1466" s="146" t="s">
        <v>277</v>
      </c>
      <c r="F1466" s="137" t="s">
        <v>277</v>
      </c>
      <c r="G1466" s="138" t="s">
        <v>277</v>
      </c>
      <c r="H1466" s="143" t="s">
        <v>277</v>
      </c>
      <c r="I1466" s="146" t="s">
        <v>277</v>
      </c>
      <c r="J1466" s="137" t="s">
        <v>277</v>
      </c>
      <c r="K1466" s="146" t="s">
        <v>277</v>
      </c>
      <c r="L1466" s="137" t="s">
        <v>277</v>
      </c>
      <c r="M1466" s="146" t="s">
        <v>277</v>
      </c>
      <c r="N1466" s="137" t="s">
        <v>277</v>
      </c>
      <c r="O1466" s="138" t="s">
        <v>277</v>
      </c>
      <c r="P1466" s="137">
        <v>0.96346015279583341</v>
      </c>
      <c r="Q1466" s="138">
        <v>0.89340681038583336</v>
      </c>
    </row>
    <row r="1467" spans="1:17" ht="20.149999999999999" customHeight="1" x14ac:dyDescent="0.35">
      <c r="A1467" s="148"/>
      <c r="C1467" s="136" t="s">
        <v>1727</v>
      </c>
      <c r="D1467" s="143" t="s">
        <v>277</v>
      </c>
      <c r="E1467" s="146" t="s">
        <v>277</v>
      </c>
      <c r="F1467" s="137" t="s">
        <v>277</v>
      </c>
      <c r="G1467" s="138" t="s">
        <v>277</v>
      </c>
      <c r="H1467" s="143" t="s">
        <v>277</v>
      </c>
      <c r="I1467" s="146" t="s">
        <v>277</v>
      </c>
      <c r="J1467" s="137">
        <v>0.98733175912641491</v>
      </c>
      <c r="K1467" s="146">
        <v>0.99679105616605634</v>
      </c>
      <c r="L1467" s="137" t="s">
        <v>277</v>
      </c>
      <c r="M1467" s="146" t="s">
        <v>277</v>
      </c>
      <c r="N1467" s="137" t="s">
        <v>277</v>
      </c>
      <c r="O1467" s="138" t="s">
        <v>277</v>
      </c>
      <c r="P1467" s="137">
        <v>0.82499999999999996</v>
      </c>
      <c r="Q1467" s="138">
        <v>0.66666666666999996</v>
      </c>
    </row>
    <row r="1468" spans="1:17" ht="20.149999999999999" customHeight="1" x14ac:dyDescent="0.35">
      <c r="A1468" s="148"/>
      <c r="C1468" s="136" t="s">
        <v>1728</v>
      </c>
      <c r="D1468" s="143" t="s">
        <v>277</v>
      </c>
      <c r="E1468" s="146" t="s">
        <v>277</v>
      </c>
      <c r="F1468" s="137" t="s">
        <v>277</v>
      </c>
      <c r="G1468" s="138" t="s">
        <v>277</v>
      </c>
      <c r="H1468" s="143" t="s">
        <v>277</v>
      </c>
      <c r="I1468" s="146" t="s">
        <v>277</v>
      </c>
      <c r="J1468" s="137" t="s">
        <v>277</v>
      </c>
      <c r="K1468" s="146" t="s">
        <v>277</v>
      </c>
      <c r="L1468" s="137" t="s">
        <v>277</v>
      </c>
      <c r="M1468" s="146" t="s">
        <v>277</v>
      </c>
      <c r="N1468" s="137" t="s">
        <v>277</v>
      </c>
      <c r="O1468" s="138" t="s">
        <v>277</v>
      </c>
      <c r="P1468" s="137">
        <v>0.97727272727500003</v>
      </c>
      <c r="Q1468" s="138">
        <v>1</v>
      </c>
    </row>
    <row r="1469" spans="1:17" ht="20.149999999999999" customHeight="1" x14ac:dyDescent="0.35">
      <c r="A1469" s="148"/>
      <c r="C1469" s="136" t="s">
        <v>1729</v>
      </c>
      <c r="D1469" s="143" t="s">
        <v>277</v>
      </c>
      <c r="E1469" s="146" t="s">
        <v>277</v>
      </c>
      <c r="F1469" s="137" t="s">
        <v>277</v>
      </c>
      <c r="G1469" s="138" t="s">
        <v>277</v>
      </c>
      <c r="H1469" s="143" t="s">
        <v>277</v>
      </c>
      <c r="I1469" s="146" t="s">
        <v>277</v>
      </c>
      <c r="J1469" s="137" t="s">
        <v>277</v>
      </c>
      <c r="K1469" s="146" t="s">
        <v>277</v>
      </c>
      <c r="L1469" s="137" t="s">
        <v>277</v>
      </c>
      <c r="M1469" s="146" t="s">
        <v>277</v>
      </c>
      <c r="N1469" s="137" t="s">
        <v>277</v>
      </c>
      <c r="O1469" s="138" t="s">
        <v>277</v>
      </c>
      <c r="P1469" s="137">
        <v>1</v>
      </c>
      <c r="Q1469" s="138">
        <v>0.93421052632000001</v>
      </c>
    </row>
    <row r="1470" spans="1:17" ht="20.149999999999999" customHeight="1" x14ac:dyDescent="0.35">
      <c r="A1470" s="148"/>
      <c r="C1470" s="136" t="s">
        <v>1730</v>
      </c>
      <c r="D1470" s="143" t="s">
        <v>277</v>
      </c>
      <c r="E1470" s="146" t="s">
        <v>277</v>
      </c>
      <c r="F1470" s="137" t="s">
        <v>277</v>
      </c>
      <c r="G1470" s="138" t="s">
        <v>277</v>
      </c>
      <c r="H1470" s="143" t="s">
        <v>277</v>
      </c>
      <c r="I1470" s="146" t="s">
        <v>277</v>
      </c>
      <c r="J1470" s="137" t="s">
        <v>277</v>
      </c>
      <c r="K1470" s="146" t="s">
        <v>277</v>
      </c>
      <c r="L1470" s="137" t="s">
        <v>277</v>
      </c>
      <c r="M1470" s="146" t="s">
        <v>277</v>
      </c>
      <c r="N1470" s="137" t="s">
        <v>277</v>
      </c>
      <c r="O1470" s="138" t="s">
        <v>277</v>
      </c>
      <c r="P1470" s="137">
        <v>0.98750000000000004</v>
      </c>
      <c r="Q1470" s="138">
        <v>0.96250000000000002</v>
      </c>
    </row>
    <row r="1471" spans="1:17" ht="20.149999999999999" customHeight="1" x14ac:dyDescent="0.35">
      <c r="A1471" s="148"/>
      <c r="C1471" s="136" t="s">
        <v>1731</v>
      </c>
      <c r="D1471" s="143" t="s">
        <v>277</v>
      </c>
      <c r="E1471" s="146" t="s">
        <v>277</v>
      </c>
      <c r="F1471" s="137" t="s">
        <v>277</v>
      </c>
      <c r="G1471" s="138" t="s">
        <v>277</v>
      </c>
      <c r="H1471" s="143" t="s">
        <v>277</v>
      </c>
      <c r="I1471" s="146" t="s">
        <v>277</v>
      </c>
      <c r="J1471" s="137" t="s">
        <v>277</v>
      </c>
      <c r="K1471" s="146" t="s">
        <v>277</v>
      </c>
      <c r="L1471" s="137" t="s">
        <v>277</v>
      </c>
      <c r="M1471" s="146" t="s">
        <v>277</v>
      </c>
      <c r="N1471" s="137" t="s">
        <v>277</v>
      </c>
      <c r="O1471" s="138" t="s">
        <v>277</v>
      </c>
      <c r="P1471" s="137">
        <v>0.96428571429166665</v>
      </c>
      <c r="Q1471" s="138">
        <v>0.99206349206500011</v>
      </c>
    </row>
    <row r="1472" spans="1:17" ht="20.149999999999999" customHeight="1" x14ac:dyDescent="0.35">
      <c r="A1472" s="148"/>
      <c r="C1472" s="136" t="s">
        <v>1732</v>
      </c>
      <c r="D1472" s="143" t="s">
        <v>277</v>
      </c>
      <c r="E1472" s="146" t="s">
        <v>277</v>
      </c>
      <c r="F1472" s="137" t="s">
        <v>277</v>
      </c>
      <c r="G1472" s="138" t="s">
        <v>277</v>
      </c>
      <c r="H1472" s="143" t="s">
        <v>277</v>
      </c>
      <c r="I1472" s="146" t="s">
        <v>277</v>
      </c>
      <c r="J1472" s="137" t="s">
        <v>277</v>
      </c>
      <c r="K1472" s="146" t="s">
        <v>277</v>
      </c>
      <c r="L1472" s="137" t="s">
        <v>277</v>
      </c>
      <c r="M1472" s="146" t="s">
        <v>277</v>
      </c>
      <c r="N1472" s="137" t="s">
        <v>277</v>
      </c>
      <c r="O1472" s="138" t="s">
        <v>277</v>
      </c>
      <c r="P1472" s="137">
        <v>0.93779904306636364</v>
      </c>
      <c r="Q1472" s="138">
        <v>0.95175438596833362</v>
      </c>
    </row>
    <row r="1473" spans="1:17" ht="20.149999999999999" customHeight="1" x14ac:dyDescent="0.35">
      <c r="A1473" s="148"/>
      <c r="C1473" s="136" t="s">
        <v>1733</v>
      </c>
      <c r="D1473" s="143" t="s">
        <v>277</v>
      </c>
      <c r="E1473" s="146" t="s">
        <v>277</v>
      </c>
      <c r="F1473" s="137" t="s">
        <v>277</v>
      </c>
      <c r="G1473" s="138" t="s">
        <v>277</v>
      </c>
      <c r="H1473" s="143" t="s">
        <v>277</v>
      </c>
      <c r="I1473" s="146" t="s">
        <v>277</v>
      </c>
      <c r="J1473" s="137" t="s">
        <v>277</v>
      </c>
      <c r="K1473" s="146" t="s">
        <v>277</v>
      </c>
      <c r="L1473" s="137" t="s">
        <v>277</v>
      </c>
      <c r="M1473" s="146" t="s">
        <v>277</v>
      </c>
      <c r="N1473" s="137" t="s">
        <v>277</v>
      </c>
      <c r="O1473" s="138" t="s">
        <v>277</v>
      </c>
      <c r="P1473" s="137">
        <v>0.86538461538916678</v>
      </c>
      <c r="Q1473" s="138">
        <v>0.85459401709916671</v>
      </c>
    </row>
    <row r="1474" spans="1:17" ht="20.149999999999999" customHeight="1" x14ac:dyDescent="0.35">
      <c r="A1474" s="148"/>
      <c r="C1474" s="136" t="s">
        <v>1734</v>
      </c>
      <c r="D1474" s="143" t="s">
        <v>277</v>
      </c>
      <c r="E1474" s="146" t="s">
        <v>277</v>
      </c>
      <c r="F1474" s="137" t="s">
        <v>277</v>
      </c>
      <c r="G1474" s="138" t="s">
        <v>277</v>
      </c>
      <c r="H1474" s="143" t="s">
        <v>277</v>
      </c>
      <c r="I1474" s="146" t="s">
        <v>277</v>
      </c>
      <c r="J1474" s="137" t="s">
        <v>277</v>
      </c>
      <c r="K1474" s="146" t="s">
        <v>277</v>
      </c>
      <c r="L1474" s="137" t="s">
        <v>277</v>
      </c>
      <c r="M1474" s="146" t="s">
        <v>277</v>
      </c>
      <c r="N1474" s="137" t="s">
        <v>277</v>
      </c>
      <c r="O1474" s="138" t="s">
        <v>277</v>
      </c>
      <c r="P1474" s="137">
        <v>1</v>
      </c>
      <c r="Q1474" s="138">
        <v>0.98333333333500006</v>
      </c>
    </row>
    <row r="1475" spans="1:17" ht="20.149999999999999" customHeight="1" x14ac:dyDescent="0.35">
      <c r="A1475" s="148"/>
      <c r="C1475" s="136" t="s">
        <v>1735</v>
      </c>
      <c r="D1475" s="143" t="s">
        <v>277</v>
      </c>
      <c r="E1475" s="146" t="s">
        <v>277</v>
      </c>
      <c r="F1475" s="137" t="s">
        <v>277</v>
      </c>
      <c r="G1475" s="138" t="s">
        <v>277</v>
      </c>
      <c r="H1475" s="143" t="s">
        <v>277</v>
      </c>
      <c r="I1475" s="146" t="s">
        <v>277</v>
      </c>
      <c r="J1475" s="137" t="s">
        <v>277</v>
      </c>
      <c r="K1475" s="146" t="s">
        <v>277</v>
      </c>
      <c r="L1475" s="137" t="s">
        <v>277</v>
      </c>
      <c r="M1475" s="146" t="s">
        <v>277</v>
      </c>
      <c r="N1475" s="137" t="s">
        <v>277</v>
      </c>
      <c r="O1475" s="138" t="s">
        <v>277</v>
      </c>
      <c r="P1475" s="137">
        <v>0.9122807017600002</v>
      </c>
      <c r="Q1475" s="138">
        <v>0.87786561993700007</v>
      </c>
    </row>
    <row r="1476" spans="1:17" ht="20.149999999999999" customHeight="1" x14ac:dyDescent="0.35">
      <c r="A1476" s="148"/>
      <c r="C1476" s="136" t="s">
        <v>1736</v>
      </c>
      <c r="D1476" s="143" t="s">
        <v>277</v>
      </c>
      <c r="E1476" s="146" t="s">
        <v>277</v>
      </c>
      <c r="F1476" s="137" t="s">
        <v>277</v>
      </c>
      <c r="G1476" s="138" t="s">
        <v>277</v>
      </c>
      <c r="H1476" s="143" t="s">
        <v>277</v>
      </c>
      <c r="I1476" s="146" t="s">
        <v>277</v>
      </c>
      <c r="J1476" s="137" t="s">
        <v>277</v>
      </c>
      <c r="K1476" s="146" t="s">
        <v>277</v>
      </c>
      <c r="L1476" s="137" t="s">
        <v>277</v>
      </c>
      <c r="M1476" s="146" t="s">
        <v>277</v>
      </c>
      <c r="N1476" s="137" t="s">
        <v>277</v>
      </c>
      <c r="O1476" s="138" t="s">
        <v>277</v>
      </c>
      <c r="P1476" s="137">
        <v>0.79523809524200006</v>
      </c>
      <c r="Q1476" s="138">
        <v>0.97321428571875002</v>
      </c>
    </row>
    <row r="1477" spans="1:17" ht="20.149999999999999" customHeight="1" x14ac:dyDescent="0.35">
      <c r="A1477" s="148"/>
      <c r="C1477" s="136" t="s">
        <v>1737</v>
      </c>
      <c r="D1477" s="143" t="s">
        <v>277</v>
      </c>
      <c r="E1477" s="146" t="s">
        <v>277</v>
      </c>
      <c r="F1477" s="137">
        <v>0</v>
      </c>
      <c r="G1477" s="138">
        <v>0.9969672727272727</v>
      </c>
      <c r="H1477" s="143" t="s">
        <v>277</v>
      </c>
      <c r="I1477" s="146" t="s">
        <v>277</v>
      </c>
      <c r="J1477" s="137" t="s">
        <v>277</v>
      </c>
      <c r="K1477" s="146" t="s">
        <v>277</v>
      </c>
      <c r="L1477" s="137" t="s">
        <v>277</v>
      </c>
      <c r="M1477" s="146" t="s">
        <v>277</v>
      </c>
      <c r="N1477" s="137" t="s">
        <v>277</v>
      </c>
      <c r="O1477" s="138" t="s">
        <v>277</v>
      </c>
      <c r="P1477" s="137" t="s">
        <v>277</v>
      </c>
      <c r="Q1477" s="138" t="s">
        <v>277</v>
      </c>
    </row>
    <row r="1478" spans="1:17" ht="20.149999999999999" customHeight="1" x14ac:dyDescent="0.35">
      <c r="A1478" s="148"/>
      <c r="C1478" s="136" t="s">
        <v>1738</v>
      </c>
      <c r="D1478" s="143" t="s">
        <v>277</v>
      </c>
      <c r="E1478" s="146" t="s">
        <v>277</v>
      </c>
      <c r="F1478" s="137">
        <v>0.9998999999999999</v>
      </c>
      <c r="G1478" s="138">
        <v>1</v>
      </c>
      <c r="H1478" s="143" t="s">
        <v>277</v>
      </c>
      <c r="I1478" s="146" t="s">
        <v>277</v>
      </c>
      <c r="J1478" s="137" t="s">
        <v>277</v>
      </c>
      <c r="K1478" s="146" t="s">
        <v>277</v>
      </c>
      <c r="L1478" s="137" t="s">
        <v>277</v>
      </c>
      <c r="M1478" s="146" t="s">
        <v>277</v>
      </c>
      <c r="N1478" s="137" t="s">
        <v>277</v>
      </c>
      <c r="O1478" s="138" t="s">
        <v>277</v>
      </c>
      <c r="P1478" s="137" t="s">
        <v>277</v>
      </c>
      <c r="Q1478" s="138" t="s">
        <v>277</v>
      </c>
    </row>
    <row r="1479" spans="1:17" ht="20.149999999999999" customHeight="1" x14ac:dyDescent="0.35">
      <c r="A1479" s="148"/>
      <c r="C1479" s="136" t="s">
        <v>1739</v>
      </c>
      <c r="D1479" s="143" t="s">
        <v>277</v>
      </c>
      <c r="E1479" s="146" t="s">
        <v>277</v>
      </c>
      <c r="F1479" s="137" t="s">
        <v>277</v>
      </c>
      <c r="G1479" s="138" t="s">
        <v>277</v>
      </c>
      <c r="H1479" s="143" t="s">
        <v>277</v>
      </c>
      <c r="I1479" s="146" t="s">
        <v>277</v>
      </c>
      <c r="J1479" s="137" t="s">
        <v>277</v>
      </c>
      <c r="K1479" s="146" t="s">
        <v>277</v>
      </c>
      <c r="L1479" s="137" t="s">
        <v>277</v>
      </c>
      <c r="M1479" s="146" t="s">
        <v>277</v>
      </c>
      <c r="N1479" s="137" t="s">
        <v>277</v>
      </c>
      <c r="O1479" s="138" t="s">
        <v>277</v>
      </c>
      <c r="P1479" s="137">
        <v>0.76021303258749995</v>
      </c>
      <c r="Q1479" s="138">
        <v>0.78571428572000002</v>
      </c>
    </row>
    <row r="1480" spans="1:17" ht="20.149999999999999" customHeight="1" x14ac:dyDescent="0.35">
      <c r="A1480" s="148"/>
      <c r="C1480" s="136" t="s">
        <v>1740</v>
      </c>
      <c r="D1480" s="143" t="s">
        <v>277</v>
      </c>
      <c r="E1480" s="146" t="s">
        <v>277</v>
      </c>
      <c r="F1480" s="137" t="s">
        <v>277</v>
      </c>
      <c r="G1480" s="138" t="s">
        <v>277</v>
      </c>
      <c r="H1480" s="143" t="s">
        <v>277</v>
      </c>
      <c r="I1480" s="146" t="s">
        <v>277</v>
      </c>
      <c r="J1480" s="137">
        <v>0.90301351351351344</v>
      </c>
      <c r="K1480" s="146">
        <v>0.98421693445896874</v>
      </c>
      <c r="L1480" s="137" t="s">
        <v>277</v>
      </c>
      <c r="M1480" s="146" t="s">
        <v>277</v>
      </c>
      <c r="N1480" s="137" t="s">
        <v>277</v>
      </c>
      <c r="O1480" s="138" t="s">
        <v>277</v>
      </c>
      <c r="P1480" s="137">
        <v>0.97826086956909097</v>
      </c>
      <c r="Q1480" s="138">
        <v>0.928067632857</v>
      </c>
    </row>
    <row r="1481" spans="1:17" ht="20.149999999999999" customHeight="1" x14ac:dyDescent="0.35">
      <c r="A1481" s="148"/>
      <c r="C1481" s="136" t="s">
        <v>1741</v>
      </c>
      <c r="D1481" s="143" t="s">
        <v>277</v>
      </c>
      <c r="E1481" s="146" t="s">
        <v>277</v>
      </c>
      <c r="F1481" s="137" t="s">
        <v>277</v>
      </c>
      <c r="G1481" s="138" t="s">
        <v>277</v>
      </c>
      <c r="H1481" s="143" t="s">
        <v>277</v>
      </c>
      <c r="I1481" s="146" t="s">
        <v>277</v>
      </c>
      <c r="J1481" s="137" t="s">
        <v>277</v>
      </c>
      <c r="K1481" s="146" t="s">
        <v>277</v>
      </c>
      <c r="L1481" s="137" t="s">
        <v>277</v>
      </c>
      <c r="M1481" s="146" t="s">
        <v>277</v>
      </c>
      <c r="N1481" s="137" t="s">
        <v>277</v>
      </c>
      <c r="O1481" s="138" t="s">
        <v>277</v>
      </c>
      <c r="P1481" s="137">
        <v>0.87976190476750005</v>
      </c>
      <c r="Q1481" s="138">
        <v>0.90476190477000007</v>
      </c>
    </row>
    <row r="1482" spans="1:17" ht="20.149999999999999" customHeight="1" x14ac:dyDescent="0.35">
      <c r="A1482" s="148"/>
      <c r="C1482" s="136" t="s">
        <v>1742</v>
      </c>
      <c r="D1482" s="143" t="s">
        <v>277</v>
      </c>
      <c r="E1482" s="146" t="s">
        <v>277</v>
      </c>
      <c r="F1482" s="137">
        <v>1</v>
      </c>
      <c r="G1482" s="138">
        <v>1</v>
      </c>
      <c r="H1482" s="143" t="s">
        <v>277</v>
      </c>
      <c r="I1482" s="146" t="s">
        <v>277</v>
      </c>
      <c r="J1482" s="137" t="s">
        <v>277</v>
      </c>
      <c r="K1482" s="146" t="s">
        <v>277</v>
      </c>
      <c r="L1482" s="137" t="s">
        <v>277</v>
      </c>
      <c r="M1482" s="146" t="s">
        <v>277</v>
      </c>
      <c r="N1482" s="137" t="s">
        <v>277</v>
      </c>
      <c r="O1482" s="138" t="s">
        <v>277</v>
      </c>
      <c r="P1482" s="137">
        <v>0.94483371163499996</v>
      </c>
      <c r="Q1482" s="138">
        <v>0.92756732085799998</v>
      </c>
    </row>
    <row r="1483" spans="1:17" ht="20.149999999999999" customHeight="1" x14ac:dyDescent="0.35">
      <c r="A1483" s="148"/>
      <c r="C1483" s="136" t="s">
        <v>1743</v>
      </c>
      <c r="D1483" s="143" t="s">
        <v>277</v>
      </c>
      <c r="E1483" s="146" t="s">
        <v>277</v>
      </c>
      <c r="F1483" s="137" t="s">
        <v>277</v>
      </c>
      <c r="G1483" s="138" t="s">
        <v>277</v>
      </c>
      <c r="H1483" s="143" t="s">
        <v>277</v>
      </c>
      <c r="I1483" s="146" t="s">
        <v>277</v>
      </c>
      <c r="J1483" s="137" t="s">
        <v>277</v>
      </c>
      <c r="K1483" s="146" t="s">
        <v>277</v>
      </c>
      <c r="L1483" s="137" t="s">
        <v>277</v>
      </c>
      <c r="M1483" s="146" t="s">
        <v>277</v>
      </c>
      <c r="N1483" s="137" t="s">
        <v>277</v>
      </c>
      <c r="O1483" s="138" t="s">
        <v>277</v>
      </c>
      <c r="P1483" s="137">
        <v>0.76969696970090906</v>
      </c>
      <c r="Q1483" s="138">
        <v>0.92318681318999996</v>
      </c>
    </row>
    <row r="1484" spans="1:17" ht="20.149999999999999" customHeight="1" x14ac:dyDescent="0.35">
      <c r="A1484" s="148"/>
      <c r="C1484" s="136" t="s">
        <v>1744</v>
      </c>
      <c r="D1484" s="143" t="s">
        <v>277</v>
      </c>
      <c r="E1484" s="146" t="s">
        <v>277</v>
      </c>
      <c r="F1484" s="137" t="s">
        <v>277</v>
      </c>
      <c r="G1484" s="138" t="s">
        <v>277</v>
      </c>
      <c r="H1484" s="143" t="s">
        <v>277</v>
      </c>
      <c r="I1484" s="146" t="s">
        <v>277</v>
      </c>
      <c r="J1484" s="137" t="s">
        <v>277</v>
      </c>
      <c r="K1484" s="146" t="s">
        <v>277</v>
      </c>
      <c r="L1484" s="137" t="s">
        <v>277</v>
      </c>
      <c r="M1484" s="146" t="s">
        <v>277</v>
      </c>
      <c r="N1484" s="137" t="s">
        <v>277</v>
      </c>
      <c r="O1484" s="138" t="s">
        <v>277</v>
      </c>
      <c r="P1484" s="137">
        <v>0.93545751634249996</v>
      </c>
      <c r="Q1484" s="138">
        <v>1</v>
      </c>
    </row>
    <row r="1485" spans="1:17" ht="20.149999999999999" customHeight="1" x14ac:dyDescent="0.35">
      <c r="A1485" s="148"/>
      <c r="C1485" s="136" t="s">
        <v>1745</v>
      </c>
      <c r="D1485" s="143" t="s">
        <v>277</v>
      </c>
      <c r="E1485" s="146" t="s">
        <v>277</v>
      </c>
      <c r="F1485" s="137" t="s">
        <v>277</v>
      </c>
      <c r="G1485" s="138" t="s">
        <v>277</v>
      </c>
      <c r="H1485" s="143" t="s">
        <v>277</v>
      </c>
      <c r="I1485" s="146" t="s">
        <v>277</v>
      </c>
      <c r="J1485" s="137" t="s">
        <v>277</v>
      </c>
      <c r="K1485" s="146" t="s">
        <v>277</v>
      </c>
      <c r="L1485" s="137" t="s">
        <v>277</v>
      </c>
      <c r="M1485" s="146" t="s">
        <v>277</v>
      </c>
      <c r="N1485" s="137" t="s">
        <v>277</v>
      </c>
      <c r="O1485" s="138" t="s">
        <v>277</v>
      </c>
      <c r="P1485" s="137">
        <v>0.91</v>
      </c>
      <c r="Q1485" s="138">
        <v>0.97</v>
      </c>
    </row>
    <row r="1486" spans="1:17" ht="20.149999999999999" customHeight="1" x14ac:dyDescent="0.35">
      <c r="A1486" s="148"/>
      <c r="C1486" s="136" t="s">
        <v>1746</v>
      </c>
      <c r="D1486" s="143" t="s">
        <v>277</v>
      </c>
      <c r="E1486" s="146" t="s">
        <v>277</v>
      </c>
      <c r="F1486" s="137" t="s">
        <v>277</v>
      </c>
      <c r="G1486" s="138" t="s">
        <v>277</v>
      </c>
      <c r="H1486" s="143" t="s">
        <v>277</v>
      </c>
      <c r="I1486" s="146" t="s">
        <v>277</v>
      </c>
      <c r="J1486" s="137" t="s">
        <v>277</v>
      </c>
      <c r="K1486" s="146" t="s">
        <v>277</v>
      </c>
      <c r="L1486" s="137" t="s">
        <v>277</v>
      </c>
      <c r="M1486" s="146" t="s">
        <v>277</v>
      </c>
      <c r="N1486" s="137" t="s">
        <v>277</v>
      </c>
      <c r="O1486" s="138" t="s">
        <v>277</v>
      </c>
      <c r="P1486" s="137">
        <v>0.77777777778000012</v>
      </c>
      <c r="Q1486" s="138">
        <v>1</v>
      </c>
    </row>
    <row r="1487" spans="1:17" ht="20.149999999999999" customHeight="1" x14ac:dyDescent="0.35">
      <c r="A1487" s="148"/>
      <c r="C1487" s="136" t="s">
        <v>1747</v>
      </c>
      <c r="D1487" s="143" t="s">
        <v>277</v>
      </c>
      <c r="E1487" s="146" t="s">
        <v>277</v>
      </c>
      <c r="F1487" s="137" t="s">
        <v>277</v>
      </c>
      <c r="G1487" s="138" t="s">
        <v>277</v>
      </c>
      <c r="H1487" s="143" t="s">
        <v>277</v>
      </c>
      <c r="I1487" s="146" t="s">
        <v>277</v>
      </c>
      <c r="J1487" s="137" t="s">
        <v>277</v>
      </c>
      <c r="K1487" s="146" t="s">
        <v>277</v>
      </c>
      <c r="L1487" s="137" t="s">
        <v>277</v>
      </c>
      <c r="M1487" s="146" t="s">
        <v>277</v>
      </c>
      <c r="N1487" s="137" t="s">
        <v>277</v>
      </c>
      <c r="O1487" s="138" t="s">
        <v>277</v>
      </c>
      <c r="P1487" s="137">
        <v>1</v>
      </c>
      <c r="Q1487" s="138">
        <v>0.97222222222249999</v>
      </c>
    </row>
    <row r="1488" spans="1:17" ht="20.149999999999999" customHeight="1" x14ac:dyDescent="0.35">
      <c r="A1488" s="148"/>
      <c r="C1488" s="136" t="s">
        <v>1748</v>
      </c>
      <c r="D1488" s="143" t="s">
        <v>277</v>
      </c>
      <c r="E1488" s="146" t="s">
        <v>277</v>
      </c>
      <c r="F1488" s="137" t="s">
        <v>277</v>
      </c>
      <c r="G1488" s="138" t="s">
        <v>277</v>
      </c>
      <c r="H1488" s="143" t="s">
        <v>277</v>
      </c>
      <c r="I1488" s="146" t="s">
        <v>277</v>
      </c>
      <c r="J1488" s="137" t="s">
        <v>277</v>
      </c>
      <c r="K1488" s="146" t="s">
        <v>277</v>
      </c>
      <c r="L1488" s="137" t="s">
        <v>277</v>
      </c>
      <c r="M1488" s="146" t="s">
        <v>277</v>
      </c>
      <c r="N1488" s="137" t="s">
        <v>277</v>
      </c>
      <c r="O1488" s="138" t="s">
        <v>277</v>
      </c>
      <c r="P1488" s="137">
        <v>0.90043290043909097</v>
      </c>
      <c r="Q1488" s="138">
        <v>0.93807641634272743</v>
      </c>
    </row>
    <row r="1489" spans="1:17" ht="20.149999999999999" customHeight="1" x14ac:dyDescent="0.35">
      <c r="A1489" s="148"/>
      <c r="C1489" s="136" t="s">
        <v>1749</v>
      </c>
      <c r="D1489" s="143" t="s">
        <v>277</v>
      </c>
      <c r="E1489" s="146" t="s">
        <v>277</v>
      </c>
      <c r="F1489" s="137" t="s">
        <v>277</v>
      </c>
      <c r="G1489" s="138" t="s">
        <v>277</v>
      </c>
      <c r="H1489" s="143" t="s">
        <v>277</v>
      </c>
      <c r="I1489" s="146" t="s">
        <v>277</v>
      </c>
      <c r="J1489" s="137" t="s">
        <v>277</v>
      </c>
      <c r="K1489" s="146" t="s">
        <v>277</v>
      </c>
      <c r="L1489" s="137" t="s">
        <v>277</v>
      </c>
      <c r="M1489" s="146" t="s">
        <v>277</v>
      </c>
      <c r="N1489" s="137" t="s">
        <v>277</v>
      </c>
      <c r="O1489" s="138" t="s">
        <v>277</v>
      </c>
      <c r="P1489" s="137">
        <v>0.96428571428999998</v>
      </c>
      <c r="Q1489" s="138">
        <v>0.98179795732727271</v>
      </c>
    </row>
    <row r="1490" spans="1:17" ht="20.149999999999999" customHeight="1" x14ac:dyDescent="0.35">
      <c r="A1490" s="148"/>
      <c r="C1490" s="136" t="s">
        <v>1750</v>
      </c>
      <c r="D1490" s="143" t="s">
        <v>277</v>
      </c>
      <c r="E1490" s="146" t="s">
        <v>277</v>
      </c>
      <c r="F1490" s="137" t="s">
        <v>277</v>
      </c>
      <c r="G1490" s="138" t="s">
        <v>277</v>
      </c>
      <c r="H1490" s="143" t="s">
        <v>277</v>
      </c>
      <c r="I1490" s="146" t="s">
        <v>277</v>
      </c>
      <c r="J1490" s="137" t="s">
        <v>277</v>
      </c>
      <c r="K1490" s="146" t="s">
        <v>277</v>
      </c>
      <c r="L1490" s="137" t="s">
        <v>277</v>
      </c>
      <c r="M1490" s="146" t="s">
        <v>277</v>
      </c>
      <c r="N1490" s="137" t="s">
        <v>277</v>
      </c>
      <c r="O1490" s="138" t="s">
        <v>277</v>
      </c>
      <c r="P1490" s="137">
        <v>0.95496323529500005</v>
      </c>
      <c r="Q1490" s="138">
        <v>0.93382352941416669</v>
      </c>
    </row>
    <row r="1491" spans="1:17" ht="20.149999999999999" customHeight="1" x14ac:dyDescent="0.35">
      <c r="A1491" s="148"/>
      <c r="C1491" s="136" t="s">
        <v>1751</v>
      </c>
      <c r="D1491" s="143" t="s">
        <v>277</v>
      </c>
      <c r="E1491" s="146" t="s">
        <v>277</v>
      </c>
      <c r="F1491" s="137" t="s">
        <v>277</v>
      </c>
      <c r="G1491" s="138" t="s">
        <v>277</v>
      </c>
      <c r="H1491" s="143" t="s">
        <v>277</v>
      </c>
      <c r="I1491" s="146" t="s">
        <v>277</v>
      </c>
      <c r="J1491" s="137" t="s">
        <v>277</v>
      </c>
      <c r="K1491" s="146" t="s">
        <v>277</v>
      </c>
      <c r="L1491" s="137" t="s">
        <v>277</v>
      </c>
      <c r="M1491" s="146" t="s">
        <v>277</v>
      </c>
      <c r="N1491" s="137" t="s">
        <v>277</v>
      </c>
      <c r="O1491" s="138" t="s">
        <v>277</v>
      </c>
      <c r="P1491" s="137">
        <v>0.92307692308</v>
      </c>
      <c r="Q1491" s="138">
        <v>0.92897435897666658</v>
      </c>
    </row>
    <row r="1492" spans="1:17" ht="20.149999999999999" customHeight="1" x14ac:dyDescent="0.35">
      <c r="A1492" s="148"/>
      <c r="C1492" s="136" t="s">
        <v>1752</v>
      </c>
      <c r="D1492" s="143" t="s">
        <v>277</v>
      </c>
      <c r="E1492" s="146" t="s">
        <v>277</v>
      </c>
      <c r="F1492" s="137" t="s">
        <v>277</v>
      </c>
      <c r="G1492" s="138" t="s">
        <v>277</v>
      </c>
      <c r="H1492" s="143" t="s">
        <v>277</v>
      </c>
      <c r="I1492" s="146" t="s">
        <v>277</v>
      </c>
      <c r="J1492" s="137" t="s">
        <v>277</v>
      </c>
      <c r="K1492" s="146" t="s">
        <v>277</v>
      </c>
      <c r="L1492" s="137" t="s">
        <v>277</v>
      </c>
      <c r="M1492" s="146" t="s">
        <v>277</v>
      </c>
      <c r="N1492" s="137" t="s">
        <v>277</v>
      </c>
      <c r="O1492" s="138" t="s">
        <v>277</v>
      </c>
      <c r="P1492" s="137">
        <v>1</v>
      </c>
      <c r="Q1492" s="138">
        <v>1</v>
      </c>
    </row>
    <row r="1493" spans="1:17" ht="20.149999999999999" customHeight="1" x14ac:dyDescent="0.35">
      <c r="A1493" s="148"/>
      <c r="C1493" s="136" t="s">
        <v>1753</v>
      </c>
      <c r="D1493" s="143" t="s">
        <v>277</v>
      </c>
      <c r="E1493" s="146" t="s">
        <v>277</v>
      </c>
      <c r="F1493" s="137" t="s">
        <v>277</v>
      </c>
      <c r="G1493" s="138" t="s">
        <v>277</v>
      </c>
      <c r="H1493" s="143" t="s">
        <v>277</v>
      </c>
      <c r="I1493" s="146" t="s">
        <v>277</v>
      </c>
      <c r="J1493" s="137" t="s">
        <v>277</v>
      </c>
      <c r="K1493" s="146" t="s">
        <v>277</v>
      </c>
      <c r="L1493" s="137" t="s">
        <v>277</v>
      </c>
      <c r="M1493" s="146" t="s">
        <v>277</v>
      </c>
      <c r="N1493" s="137" t="s">
        <v>277</v>
      </c>
      <c r="O1493" s="138" t="s">
        <v>277</v>
      </c>
      <c r="P1493" s="137">
        <v>0.95848267623000016</v>
      </c>
      <c r="Q1493" s="138">
        <v>0.91908602151000007</v>
      </c>
    </row>
    <row r="1494" spans="1:17" ht="20.149999999999999" customHeight="1" x14ac:dyDescent="0.35">
      <c r="A1494" s="148"/>
      <c r="C1494" s="136" t="s">
        <v>1754</v>
      </c>
      <c r="D1494" s="143" t="s">
        <v>277</v>
      </c>
      <c r="E1494" s="146" t="s">
        <v>277</v>
      </c>
      <c r="F1494" s="137" t="s">
        <v>277</v>
      </c>
      <c r="G1494" s="138" t="s">
        <v>277</v>
      </c>
      <c r="H1494" s="143" t="s">
        <v>277</v>
      </c>
      <c r="I1494" s="146" t="s">
        <v>277</v>
      </c>
      <c r="J1494" s="137" t="s">
        <v>277</v>
      </c>
      <c r="K1494" s="146" t="s">
        <v>277</v>
      </c>
      <c r="L1494" s="137" t="s">
        <v>277</v>
      </c>
      <c r="M1494" s="146" t="s">
        <v>277</v>
      </c>
      <c r="N1494" s="137" t="s">
        <v>277</v>
      </c>
      <c r="O1494" s="138" t="s">
        <v>277</v>
      </c>
      <c r="P1494" s="137">
        <v>0.91071428572083324</v>
      </c>
      <c r="Q1494" s="138">
        <v>0.83461538462199991</v>
      </c>
    </row>
    <row r="1495" spans="1:17" ht="20.149999999999999" customHeight="1" x14ac:dyDescent="0.35">
      <c r="A1495" s="148"/>
      <c r="C1495" s="136" t="s">
        <v>1755</v>
      </c>
      <c r="D1495" s="143" t="s">
        <v>277</v>
      </c>
      <c r="E1495" s="146" t="s">
        <v>277</v>
      </c>
      <c r="F1495" s="137" t="s">
        <v>277</v>
      </c>
      <c r="G1495" s="138" t="s">
        <v>277</v>
      </c>
      <c r="H1495" s="143" t="s">
        <v>277</v>
      </c>
      <c r="I1495" s="146" t="s">
        <v>277</v>
      </c>
      <c r="J1495" s="137" t="s">
        <v>277</v>
      </c>
      <c r="K1495" s="146" t="s">
        <v>277</v>
      </c>
      <c r="L1495" s="137" t="s">
        <v>277</v>
      </c>
      <c r="M1495" s="146" t="s">
        <v>277</v>
      </c>
      <c r="N1495" s="137" t="s">
        <v>277</v>
      </c>
      <c r="O1495" s="138" t="s">
        <v>277</v>
      </c>
      <c r="P1495" s="137">
        <v>0.84375</v>
      </c>
      <c r="Q1495" s="138">
        <v>0.75520833333333326</v>
      </c>
    </row>
    <row r="1496" spans="1:17" ht="20.149999999999999" customHeight="1" x14ac:dyDescent="0.35">
      <c r="A1496" s="148"/>
      <c r="C1496" s="136" t="s">
        <v>1756</v>
      </c>
      <c r="D1496" s="143" t="s">
        <v>277</v>
      </c>
      <c r="E1496" s="146" t="s">
        <v>277</v>
      </c>
      <c r="F1496" s="137" t="s">
        <v>277</v>
      </c>
      <c r="G1496" s="138" t="s">
        <v>277</v>
      </c>
      <c r="H1496" s="143" t="s">
        <v>277</v>
      </c>
      <c r="I1496" s="146" t="s">
        <v>277</v>
      </c>
      <c r="J1496" s="137" t="s">
        <v>277</v>
      </c>
      <c r="K1496" s="146" t="s">
        <v>277</v>
      </c>
      <c r="L1496" s="137" t="s">
        <v>277</v>
      </c>
      <c r="M1496" s="146" t="s">
        <v>277</v>
      </c>
      <c r="N1496" s="137" t="s">
        <v>277</v>
      </c>
      <c r="O1496" s="138" t="s">
        <v>277</v>
      </c>
      <c r="P1496" s="137">
        <v>0.96349206349399996</v>
      </c>
      <c r="Q1496" s="138">
        <v>0.97321428571749991</v>
      </c>
    </row>
    <row r="1497" spans="1:17" ht="20.149999999999999" customHeight="1" x14ac:dyDescent="0.35">
      <c r="A1497" s="148"/>
      <c r="C1497" s="136" t="s">
        <v>1757</v>
      </c>
      <c r="D1497" s="143" t="s">
        <v>277</v>
      </c>
      <c r="E1497" s="146" t="s">
        <v>277</v>
      </c>
      <c r="F1497" s="137" t="s">
        <v>277</v>
      </c>
      <c r="G1497" s="138" t="s">
        <v>277</v>
      </c>
      <c r="H1497" s="143" t="s">
        <v>277</v>
      </c>
      <c r="I1497" s="146" t="s">
        <v>277</v>
      </c>
      <c r="J1497" s="137">
        <v>0.98520021574973016</v>
      </c>
      <c r="K1497" s="146">
        <v>0.96231677558584761</v>
      </c>
      <c r="L1497" s="137" t="s">
        <v>277</v>
      </c>
      <c r="M1497" s="146" t="s">
        <v>277</v>
      </c>
      <c r="N1497" s="137" t="s">
        <v>277</v>
      </c>
      <c r="O1497" s="138" t="s">
        <v>277</v>
      </c>
      <c r="P1497" s="137">
        <v>0.96808510638750012</v>
      </c>
      <c r="Q1497" s="138">
        <v>0.94858156028999996</v>
      </c>
    </row>
    <row r="1498" spans="1:17" ht="20.149999999999999" customHeight="1" x14ac:dyDescent="0.35">
      <c r="A1498" s="148"/>
      <c r="C1498" s="136" t="s">
        <v>1758</v>
      </c>
      <c r="D1498" s="143" t="s">
        <v>277</v>
      </c>
      <c r="E1498" s="146" t="s">
        <v>277</v>
      </c>
      <c r="F1498" s="137" t="s">
        <v>277</v>
      </c>
      <c r="G1498" s="138" t="s">
        <v>277</v>
      </c>
      <c r="H1498" s="143" t="s">
        <v>277</v>
      </c>
      <c r="I1498" s="146" t="s">
        <v>277</v>
      </c>
      <c r="J1498" s="137" t="s">
        <v>277</v>
      </c>
      <c r="K1498" s="146" t="s">
        <v>277</v>
      </c>
      <c r="L1498" s="137" t="s">
        <v>277</v>
      </c>
      <c r="M1498" s="146" t="s">
        <v>277</v>
      </c>
      <c r="N1498" s="137" t="s">
        <v>277</v>
      </c>
      <c r="O1498" s="138" t="s">
        <v>277</v>
      </c>
      <c r="P1498" s="137">
        <v>0.95647435897583355</v>
      </c>
      <c r="Q1498" s="138">
        <v>0.9006410256441667</v>
      </c>
    </row>
    <row r="1499" spans="1:17" ht="20.149999999999999" customHeight="1" x14ac:dyDescent="0.35">
      <c r="A1499" s="148"/>
      <c r="C1499" s="136" t="s">
        <v>1759</v>
      </c>
      <c r="D1499" s="143" t="s">
        <v>277</v>
      </c>
      <c r="E1499" s="146" t="s">
        <v>277</v>
      </c>
      <c r="F1499" s="137" t="s">
        <v>277</v>
      </c>
      <c r="G1499" s="138" t="s">
        <v>277</v>
      </c>
      <c r="H1499" s="143" t="s">
        <v>277</v>
      </c>
      <c r="I1499" s="146" t="s">
        <v>277</v>
      </c>
      <c r="J1499" s="137" t="s">
        <v>277</v>
      </c>
      <c r="K1499" s="146" t="s">
        <v>277</v>
      </c>
      <c r="L1499" s="137" t="s">
        <v>277</v>
      </c>
      <c r="M1499" s="146" t="s">
        <v>277</v>
      </c>
      <c r="N1499" s="137" t="s">
        <v>277</v>
      </c>
      <c r="O1499" s="138" t="s">
        <v>277</v>
      </c>
      <c r="P1499" s="137">
        <v>0.97727272727500003</v>
      </c>
      <c r="Q1499" s="138">
        <v>0.94439797525909086</v>
      </c>
    </row>
    <row r="1500" spans="1:17" ht="20.149999999999999" customHeight="1" x14ac:dyDescent="0.35">
      <c r="A1500" s="148"/>
      <c r="C1500" s="136" t="s">
        <v>1760</v>
      </c>
      <c r="D1500" s="143" t="s">
        <v>277</v>
      </c>
      <c r="E1500" s="146" t="s">
        <v>277</v>
      </c>
      <c r="F1500" s="137" t="s">
        <v>277</v>
      </c>
      <c r="G1500" s="138" t="s">
        <v>277</v>
      </c>
      <c r="H1500" s="143" t="s">
        <v>277</v>
      </c>
      <c r="I1500" s="146" t="s">
        <v>277</v>
      </c>
      <c r="J1500" s="137" t="s">
        <v>277</v>
      </c>
      <c r="K1500" s="146" t="s">
        <v>277</v>
      </c>
      <c r="L1500" s="137" t="s">
        <v>277</v>
      </c>
      <c r="M1500" s="146" t="s">
        <v>277</v>
      </c>
      <c r="N1500" s="137" t="s">
        <v>277</v>
      </c>
      <c r="O1500" s="138" t="s">
        <v>277</v>
      </c>
      <c r="P1500" s="137">
        <v>0.95112781955500014</v>
      </c>
      <c r="Q1500" s="138">
        <v>0.95203252033399988</v>
      </c>
    </row>
    <row r="1501" spans="1:17" ht="20.149999999999999" customHeight="1" x14ac:dyDescent="0.35">
      <c r="A1501" s="148"/>
      <c r="C1501" s="136" t="s">
        <v>1761</v>
      </c>
      <c r="D1501" s="143" t="s">
        <v>277</v>
      </c>
      <c r="E1501" s="146" t="s">
        <v>277</v>
      </c>
      <c r="F1501" s="137" t="s">
        <v>277</v>
      </c>
      <c r="G1501" s="138" t="s">
        <v>277</v>
      </c>
      <c r="H1501" s="143" t="s">
        <v>277</v>
      </c>
      <c r="I1501" s="146" t="s">
        <v>277</v>
      </c>
      <c r="J1501" s="137" t="s">
        <v>277</v>
      </c>
      <c r="K1501" s="146" t="s">
        <v>277</v>
      </c>
      <c r="L1501" s="137" t="s">
        <v>277</v>
      </c>
      <c r="M1501" s="146" t="s">
        <v>277</v>
      </c>
      <c r="N1501" s="137" t="s">
        <v>277</v>
      </c>
      <c r="O1501" s="138" t="s">
        <v>277</v>
      </c>
      <c r="P1501" s="137">
        <v>0.85555555555666674</v>
      </c>
      <c r="Q1501" s="138">
        <v>0.91666666666999996</v>
      </c>
    </row>
    <row r="1502" spans="1:17" ht="20.149999999999999" customHeight="1" x14ac:dyDescent="0.35">
      <c r="A1502" s="148"/>
      <c r="C1502" s="136" t="s">
        <v>1762</v>
      </c>
      <c r="D1502" s="143" t="s">
        <v>277</v>
      </c>
      <c r="E1502" s="146" t="s">
        <v>277</v>
      </c>
      <c r="F1502" s="137" t="s">
        <v>277</v>
      </c>
      <c r="G1502" s="138" t="s">
        <v>277</v>
      </c>
      <c r="H1502" s="143" t="s">
        <v>277</v>
      </c>
      <c r="I1502" s="146" t="s">
        <v>277</v>
      </c>
      <c r="J1502" s="137" t="s">
        <v>277</v>
      </c>
      <c r="K1502" s="146" t="s">
        <v>277</v>
      </c>
      <c r="L1502" s="137" t="s">
        <v>277</v>
      </c>
      <c r="M1502" s="146" t="s">
        <v>277</v>
      </c>
      <c r="N1502" s="137" t="s">
        <v>277</v>
      </c>
      <c r="O1502" s="138" t="s">
        <v>277</v>
      </c>
      <c r="P1502" s="137">
        <v>0.98106060606272738</v>
      </c>
      <c r="Q1502" s="138">
        <v>0.98263888889083328</v>
      </c>
    </row>
    <row r="1503" spans="1:17" ht="20.149999999999999" customHeight="1" x14ac:dyDescent="0.35">
      <c r="A1503" s="148"/>
      <c r="C1503" s="136" t="s">
        <v>1763</v>
      </c>
      <c r="D1503" s="143" t="s">
        <v>277</v>
      </c>
      <c r="E1503" s="146" t="s">
        <v>277</v>
      </c>
      <c r="F1503" s="137">
        <v>0.9998999999999999</v>
      </c>
      <c r="G1503" s="138">
        <v>1</v>
      </c>
      <c r="H1503" s="143" t="s">
        <v>277</v>
      </c>
      <c r="I1503" s="146" t="s">
        <v>277</v>
      </c>
      <c r="J1503" s="137">
        <v>0.96357183198131791</v>
      </c>
      <c r="K1503" s="146">
        <v>0.97937382121240102</v>
      </c>
      <c r="L1503" s="137" t="s">
        <v>277</v>
      </c>
      <c r="M1503" s="146" t="s">
        <v>277</v>
      </c>
      <c r="N1503" s="137" t="s">
        <v>277</v>
      </c>
      <c r="O1503" s="138" t="s">
        <v>277</v>
      </c>
      <c r="P1503" s="137" t="s">
        <v>277</v>
      </c>
      <c r="Q1503" s="138" t="s">
        <v>277</v>
      </c>
    </row>
    <row r="1504" spans="1:17" ht="20.149999999999999" customHeight="1" x14ac:dyDescent="0.35">
      <c r="A1504" s="148"/>
      <c r="C1504" s="136" t="s">
        <v>1764</v>
      </c>
      <c r="D1504" s="143" t="s">
        <v>277</v>
      </c>
      <c r="E1504" s="146" t="s">
        <v>277</v>
      </c>
      <c r="F1504" s="137" t="s">
        <v>277</v>
      </c>
      <c r="G1504" s="138" t="s">
        <v>277</v>
      </c>
      <c r="H1504" s="143" t="s">
        <v>277</v>
      </c>
      <c r="I1504" s="146" t="s">
        <v>277</v>
      </c>
      <c r="J1504" s="137" t="s">
        <v>277</v>
      </c>
      <c r="K1504" s="146" t="s">
        <v>277</v>
      </c>
      <c r="L1504" s="137" t="s">
        <v>277</v>
      </c>
      <c r="M1504" s="146" t="s">
        <v>277</v>
      </c>
      <c r="N1504" s="137" t="s">
        <v>277</v>
      </c>
      <c r="O1504" s="138" t="s">
        <v>277</v>
      </c>
      <c r="P1504" s="137">
        <v>1</v>
      </c>
      <c r="Q1504" s="138">
        <v>0.98750000000000004</v>
      </c>
    </row>
    <row r="1505" spans="1:17" ht="20.149999999999999" customHeight="1" x14ac:dyDescent="0.35">
      <c r="A1505" s="148"/>
      <c r="C1505" s="136" t="s">
        <v>1765</v>
      </c>
      <c r="D1505" s="143" t="s">
        <v>277</v>
      </c>
      <c r="E1505" s="146" t="s">
        <v>277</v>
      </c>
      <c r="F1505" s="137" t="s">
        <v>277</v>
      </c>
      <c r="G1505" s="138" t="s">
        <v>277</v>
      </c>
      <c r="H1505" s="143" t="s">
        <v>277</v>
      </c>
      <c r="I1505" s="146" t="s">
        <v>277</v>
      </c>
      <c r="J1505" s="137" t="s">
        <v>277</v>
      </c>
      <c r="K1505" s="146" t="s">
        <v>277</v>
      </c>
      <c r="L1505" s="137" t="s">
        <v>277</v>
      </c>
      <c r="M1505" s="146" t="s">
        <v>277</v>
      </c>
      <c r="N1505" s="137" t="s">
        <v>277</v>
      </c>
      <c r="O1505" s="138" t="s">
        <v>277</v>
      </c>
      <c r="P1505" s="137">
        <v>0.89523809523999998</v>
      </c>
      <c r="Q1505" s="138">
        <v>0.97278911565000015</v>
      </c>
    </row>
    <row r="1506" spans="1:17" ht="20.149999999999999" customHeight="1" x14ac:dyDescent="0.35">
      <c r="A1506" s="148"/>
      <c r="C1506" s="136" t="s">
        <v>1766</v>
      </c>
      <c r="D1506" s="143" t="s">
        <v>277</v>
      </c>
      <c r="E1506" s="146" t="s">
        <v>277</v>
      </c>
      <c r="F1506" s="137" t="s">
        <v>277</v>
      </c>
      <c r="G1506" s="138" t="s">
        <v>277</v>
      </c>
      <c r="H1506" s="143" t="s">
        <v>277</v>
      </c>
      <c r="I1506" s="146" t="s">
        <v>277</v>
      </c>
      <c r="J1506" s="137" t="s">
        <v>277</v>
      </c>
      <c r="K1506" s="146" t="s">
        <v>277</v>
      </c>
      <c r="L1506" s="137" t="s">
        <v>277</v>
      </c>
      <c r="M1506" s="146" t="s">
        <v>277</v>
      </c>
      <c r="N1506" s="137" t="s">
        <v>277</v>
      </c>
      <c r="O1506" s="138" t="s">
        <v>277</v>
      </c>
      <c r="P1506" s="137">
        <v>0.71794871795333337</v>
      </c>
      <c r="Q1506" s="138">
        <v>0.88888888889222217</v>
      </c>
    </row>
    <row r="1507" spans="1:17" ht="20.149999999999999" customHeight="1" x14ac:dyDescent="0.35">
      <c r="A1507" s="148"/>
      <c r="C1507" s="136" t="s">
        <v>1767</v>
      </c>
      <c r="D1507" s="143" t="s">
        <v>277</v>
      </c>
      <c r="E1507" s="146" t="s">
        <v>277</v>
      </c>
      <c r="F1507" s="137" t="s">
        <v>277</v>
      </c>
      <c r="G1507" s="138" t="s">
        <v>277</v>
      </c>
      <c r="H1507" s="143" t="s">
        <v>277</v>
      </c>
      <c r="I1507" s="146" t="s">
        <v>277</v>
      </c>
      <c r="J1507" s="137">
        <v>0.96333858945848971</v>
      </c>
      <c r="K1507" s="146">
        <v>0.94646301955450352</v>
      </c>
      <c r="L1507" s="137" t="s">
        <v>277</v>
      </c>
      <c r="M1507" s="146" t="s">
        <v>277</v>
      </c>
      <c r="N1507" s="137" t="s">
        <v>277</v>
      </c>
      <c r="O1507" s="138" t="s">
        <v>277</v>
      </c>
      <c r="P1507" s="137">
        <v>0.92341354512916662</v>
      </c>
      <c r="Q1507" s="138">
        <v>0.95023525848166668</v>
      </c>
    </row>
    <row r="1508" spans="1:17" ht="20.149999999999999" customHeight="1" x14ac:dyDescent="0.35">
      <c r="A1508" s="148"/>
      <c r="C1508" s="136" t="s">
        <v>1768</v>
      </c>
      <c r="D1508" s="143" t="s">
        <v>277</v>
      </c>
      <c r="E1508" s="146" t="s">
        <v>277</v>
      </c>
      <c r="F1508" s="137" t="s">
        <v>277</v>
      </c>
      <c r="G1508" s="138" t="s">
        <v>277</v>
      </c>
      <c r="H1508" s="143" t="s">
        <v>277</v>
      </c>
      <c r="I1508" s="146" t="s">
        <v>277</v>
      </c>
      <c r="J1508" s="137" t="s">
        <v>277</v>
      </c>
      <c r="K1508" s="146" t="s">
        <v>277</v>
      </c>
      <c r="L1508" s="137" t="s">
        <v>277</v>
      </c>
      <c r="M1508" s="146" t="s">
        <v>277</v>
      </c>
      <c r="N1508" s="137" t="s">
        <v>277</v>
      </c>
      <c r="O1508" s="138" t="s">
        <v>277</v>
      </c>
      <c r="P1508" s="137">
        <v>0.91558441559090897</v>
      </c>
      <c r="Q1508" s="138">
        <v>0.87500000000500011</v>
      </c>
    </row>
    <row r="1509" spans="1:17" ht="20.149999999999999" customHeight="1" x14ac:dyDescent="0.35">
      <c r="A1509" s="148"/>
      <c r="C1509" s="136" t="s">
        <v>1769</v>
      </c>
      <c r="D1509" s="143" t="s">
        <v>277</v>
      </c>
      <c r="E1509" s="146" t="s">
        <v>277</v>
      </c>
      <c r="F1509" s="137" t="s">
        <v>277</v>
      </c>
      <c r="G1509" s="138" t="s">
        <v>277</v>
      </c>
      <c r="H1509" s="143" t="s">
        <v>277</v>
      </c>
      <c r="I1509" s="146" t="s">
        <v>277</v>
      </c>
      <c r="J1509" s="137" t="s">
        <v>277</v>
      </c>
      <c r="K1509" s="146" t="s">
        <v>277</v>
      </c>
      <c r="L1509" s="137" t="s">
        <v>277</v>
      </c>
      <c r="M1509" s="146" t="s">
        <v>277</v>
      </c>
      <c r="N1509" s="137" t="s">
        <v>277</v>
      </c>
      <c r="O1509" s="138" t="s">
        <v>277</v>
      </c>
      <c r="P1509" s="137">
        <v>0.96153846153999989</v>
      </c>
      <c r="Q1509" s="138" t="s">
        <v>277</v>
      </c>
    </row>
    <row r="1510" spans="1:17" ht="20.149999999999999" customHeight="1" x14ac:dyDescent="0.35">
      <c r="A1510" s="148"/>
      <c r="C1510" s="136" t="s">
        <v>1770</v>
      </c>
      <c r="D1510" s="143" t="s">
        <v>277</v>
      </c>
      <c r="E1510" s="146" t="s">
        <v>277</v>
      </c>
      <c r="F1510" s="137" t="s">
        <v>277</v>
      </c>
      <c r="G1510" s="138" t="s">
        <v>277</v>
      </c>
      <c r="H1510" s="143" t="s">
        <v>277</v>
      </c>
      <c r="I1510" s="146" t="s">
        <v>277</v>
      </c>
      <c r="J1510" s="137" t="s">
        <v>277</v>
      </c>
      <c r="K1510" s="146" t="s">
        <v>277</v>
      </c>
      <c r="L1510" s="137" t="s">
        <v>277</v>
      </c>
      <c r="M1510" s="146" t="s">
        <v>277</v>
      </c>
      <c r="N1510" s="137">
        <v>1</v>
      </c>
      <c r="O1510" s="138" t="s">
        <v>277</v>
      </c>
      <c r="P1510" s="137" t="s">
        <v>277</v>
      </c>
      <c r="Q1510" s="138" t="s">
        <v>277</v>
      </c>
    </row>
    <row r="1511" spans="1:17" ht="20.149999999999999" customHeight="1" x14ac:dyDescent="0.35">
      <c r="A1511" s="148"/>
      <c r="C1511" s="136" t="s">
        <v>1771</v>
      </c>
      <c r="D1511" s="143" t="s">
        <v>277</v>
      </c>
      <c r="E1511" s="146" t="s">
        <v>277</v>
      </c>
      <c r="F1511" s="137" t="s">
        <v>277</v>
      </c>
      <c r="G1511" s="138" t="s">
        <v>277</v>
      </c>
      <c r="H1511" s="143" t="s">
        <v>277</v>
      </c>
      <c r="I1511" s="146" t="s">
        <v>277</v>
      </c>
      <c r="J1511" s="137" t="s">
        <v>277</v>
      </c>
      <c r="K1511" s="146" t="s">
        <v>277</v>
      </c>
      <c r="L1511" s="137" t="s">
        <v>277</v>
      </c>
      <c r="M1511" s="146" t="s">
        <v>277</v>
      </c>
      <c r="N1511" s="137" t="s">
        <v>277</v>
      </c>
      <c r="O1511" s="138" t="s">
        <v>277</v>
      </c>
      <c r="P1511" s="137" t="s">
        <v>277</v>
      </c>
      <c r="Q1511" s="138">
        <v>0.9194444444483334</v>
      </c>
    </row>
    <row r="1512" spans="1:17" ht="20.149999999999999" customHeight="1" x14ac:dyDescent="0.35">
      <c r="A1512" s="148"/>
      <c r="C1512" s="136" t="s">
        <v>1772</v>
      </c>
      <c r="D1512" s="143" t="s">
        <v>277</v>
      </c>
      <c r="E1512" s="146" t="s">
        <v>277</v>
      </c>
      <c r="F1512" s="137" t="s">
        <v>277</v>
      </c>
      <c r="G1512" s="138" t="s">
        <v>277</v>
      </c>
      <c r="H1512" s="143" t="s">
        <v>277</v>
      </c>
      <c r="I1512" s="146" t="s">
        <v>277</v>
      </c>
      <c r="J1512" s="137" t="s">
        <v>277</v>
      </c>
      <c r="K1512" s="146" t="s">
        <v>277</v>
      </c>
      <c r="L1512" s="137" t="s">
        <v>277</v>
      </c>
      <c r="M1512" s="146" t="s">
        <v>277</v>
      </c>
      <c r="N1512" s="137" t="s">
        <v>277</v>
      </c>
      <c r="O1512" s="138" t="s">
        <v>277</v>
      </c>
      <c r="P1512" s="137">
        <v>0.87877202163333334</v>
      </c>
      <c r="Q1512" s="138">
        <v>0.92369535227090926</v>
      </c>
    </row>
    <row r="1513" spans="1:17" ht="20.149999999999999" customHeight="1" x14ac:dyDescent="0.35">
      <c r="A1513" s="148"/>
      <c r="C1513" s="136" t="s">
        <v>1773</v>
      </c>
      <c r="D1513" s="143" t="s">
        <v>277</v>
      </c>
      <c r="E1513" s="146" t="s">
        <v>277</v>
      </c>
      <c r="F1513" s="137" t="s">
        <v>277</v>
      </c>
      <c r="G1513" s="138" t="s">
        <v>277</v>
      </c>
      <c r="H1513" s="143" t="s">
        <v>277</v>
      </c>
      <c r="I1513" s="146" t="s">
        <v>277</v>
      </c>
      <c r="J1513" s="137" t="s">
        <v>277</v>
      </c>
      <c r="K1513" s="146" t="s">
        <v>277</v>
      </c>
      <c r="L1513" s="137" t="s">
        <v>277</v>
      </c>
      <c r="M1513" s="146" t="s">
        <v>277</v>
      </c>
      <c r="N1513" s="137" t="s">
        <v>277</v>
      </c>
      <c r="O1513" s="138">
        <v>0.41666666666666669</v>
      </c>
      <c r="P1513" s="137">
        <v>0.91826530612250001</v>
      </c>
      <c r="Q1513" s="138">
        <v>0.94727272727272738</v>
      </c>
    </row>
    <row r="1514" spans="1:17" ht="20.149999999999999" customHeight="1" x14ac:dyDescent="0.35">
      <c r="A1514" s="148"/>
      <c r="C1514" s="136" t="s">
        <v>1774</v>
      </c>
      <c r="D1514" s="143" t="s">
        <v>277</v>
      </c>
      <c r="E1514" s="146" t="s">
        <v>277</v>
      </c>
      <c r="F1514" s="137" t="s">
        <v>277</v>
      </c>
      <c r="G1514" s="138" t="s">
        <v>277</v>
      </c>
      <c r="H1514" s="143" t="s">
        <v>277</v>
      </c>
      <c r="I1514" s="146" t="s">
        <v>277</v>
      </c>
      <c r="J1514" s="137" t="s">
        <v>277</v>
      </c>
      <c r="K1514" s="146" t="s">
        <v>277</v>
      </c>
      <c r="L1514" s="137" t="s">
        <v>277</v>
      </c>
      <c r="M1514" s="146" t="s">
        <v>277</v>
      </c>
      <c r="N1514" s="137" t="s">
        <v>277</v>
      </c>
      <c r="O1514" s="138" t="s">
        <v>277</v>
      </c>
      <c r="P1514" s="137">
        <v>0.8734692484733334</v>
      </c>
      <c r="Q1514" s="138">
        <v>0.93912662663083324</v>
      </c>
    </row>
    <row r="1515" spans="1:17" ht="20.149999999999999" customHeight="1" x14ac:dyDescent="0.35">
      <c r="A1515" s="148"/>
      <c r="C1515" s="136" t="s">
        <v>1775</v>
      </c>
      <c r="D1515" s="143" t="s">
        <v>277</v>
      </c>
      <c r="E1515" s="146" t="s">
        <v>277</v>
      </c>
      <c r="F1515" s="137" t="s">
        <v>277</v>
      </c>
      <c r="G1515" s="138" t="s">
        <v>277</v>
      </c>
      <c r="H1515" s="143" t="s">
        <v>277</v>
      </c>
      <c r="I1515" s="146" t="s">
        <v>277</v>
      </c>
      <c r="J1515" s="137" t="s">
        <v>277</v>
      </c>
      <c r="K1515" s="146" t="s">
        <v>277</v>
      </c>
      <c r="L1515" s="137" t="s">
        <v>277</v>
      </c>
      <c r="M1515" s="146" t="s">
        <v>277</v>
      </c>
      <c r="N1515" s="137" t="s">
        <v>277</v>
      </c>
      <c r="O1515" s="138" t="s">
        <v>277</v>
      </c>
      <c r="P1515" s="137">
        <v>0.90476190477000007</v>
      </c>
      <c r="Q1515" s="138">
        <v>0.927472527474</v>
      </c>
    </row>
    <row r="1516" spans="1:17" ht="20.149999999999999" customHeight="1" x14ac:dyDescent="0.35">
      <c r="A1516" s="148"/>
      <c r="C1516" s="136" t="s">
        <v>1776</v>
      </c>
      <c r="D1516" s="143" t="s">
        <v>277</v>
      </c>
      <c r="E1516" s="146" t="s">
        <v>277</v>
      </c>
      <c r="F1516" s="137" t="s">
        <v>277</v>
      </c>
      <c r="G1516" s="138" t="s">
        <v>277</v>
      </c>
      <c r="H1516" s="143" t="s">
        <v>277</v>
      </c>
      <c r="I1516" s="146" t="s">
        <v>277</v>
      </c>
      <c r="J1516" s="137" t="s">
        <v>277</v>
      </c>
      <c r="K1516" s="146" t="s">
        <v>277</v>
      </c>
      <c r="L1516" s="137" t="s">
        <v>277</v>
      </c>
      <c r="M1516" s="146" t="s">
        <v>277</v>
      </c>
      <c r="N1516" s="137" t="s">
        <v>277</v>
      </c>
      <c r="O1516" s="138" t="s">
        <v>277</v>
      </c>
      <c r="P1516" s="137">
        <v>0.92148617511999997</v>
      </c>
      <c r="Q1516" s="138">
        <v>0.86854685973000001</v>
      </c>
    </row>
    <row r="1517" spans="1:17" ht="20.149999999999999" customHeight="1" x14ac:dyDescent="0.35">
      <c r="A1517" s="148"/>
      <c r="C1517" s="136" t="s">
        <v>1777</v>
      </c>
      <c r="D1517" s="143" t="s">
        <v>277</v>
      </c>
      <c r="E1517" s="146" t="s">
        <v>277</v>
      </c>
      <c r="F1517" s="137" t="s">
        <v>277</v>
      </c>
      <c r="G1517" s="138" t="s">
        <v>277</v>
      </c>
      <c r="H1517" s="143" t="s">
        <v>277</v>
      </c>
      <c r="I1517" s="146" t="s">
        <v>277</v>
      </c>
      <c r="J1517" s="137" t="s">
        <v>277</v>
      </c>
      <c r="K1517" s="146" t="s">
        <v>277</v>
      </c>
      <c r="L1517" s="137" t="s">
        <v>277</v>
      </c>
      <c r="M1517" s="146" t="s">
        <v>277</v>
      </c>
      <c r="N1517" s="137" t="s">
        <v>277</v>
      </c>
      <c r="O1517" s="138" t="s">
        <v>277</v>
      </c>
      <c r="P1517" s="137">
        <v>1</v>
      </c>
      <c r="Q1517" s="138">
        <v>0.95808913309166666</v>
      </c>
    </row>
    <row r="1518" spans="1:17" ht="20.149999999999999" customHeight="1" x14ac:dyDescent="0.35">
      <c r="A1518" s="148"/>
      <c r="C1518" s="136" t="s">
        <v>1778</v>
      </c>
      <c r="D1518" s="143" t="s">
        <v>277</v>
      </c>
      <c r="E1518" s="146" t="s">
        <v>277</v>
      </c>
      <c r="F1518" s="137" t="s">
        <v>277</v>
      </c>
      <c r="G1518" s="138" t="s">
        <v>277</v>
      </c>
      <c r="H1518" s="143" t="s">
        <v>277</v>
      </c>
      <c r="I1518" s="146" t="s">
        <v>277</v>
      </c>
      <c r="J1518" s="137" t="s">
        <v>277</v>
      </c>
      <c r="K1518" s="146" t="s">
        <v>277</v>
      </c>
      <c r="L1518" s="137" t="s">
        <v>277</v>
      </c>
      <c r="M1518" s="146" t="s">
        <v>277</v>
      </c>
      <c r="N1518" s="137" t="s">
        <v>277</v>
      </c>
      <c r="O1518" s="138" t="s">
        <v>277</v>
      </c>
      <c r="P1518" s="137">
        <v>0.875</v>
      </c>
      <c r="Q1518" s="138" t="s">
        <v>277</v>
      </c>
    </row>
    <row r="1519" spans="1:17" ht="20.149999999999999" customHeight="1" x14ac:dyDescent="0.35">
      <c r="A1519" s="148"/>
      <c r="C1519" s="136" t="s">
        <v>1779</v>
      </c>
      <c r="D1519" s="143" t="s">
        <v>277</v>
      </c>
      <c r="E1519" s="146" t="s">
        <v>277</v>
      </c>
      <c r="F1519" s="137">
        <v>0</v>
      </c>
      <c r="G1519" s="138">
        <v>1</v>
      </c>
      <c r="H1519" s="143" t="s">
        <v>277</v>
      </c>
      <c r="I1519" s="146" t="s">
        <v>277</v>
      </c>
      <c r="J1519" s="137" t="s">
        <v>277</v>
      </c>
      <c r="K1519" s="146" t="s">
        <v>277</v>
      </c>
      <c r="L1519" s="137" t="s">
        <v>277</v>
      </c>
      <c r="M1519" s="146" t="s">
        <v>277</v>
      </c>
      <c r="N1519" s="137" t="s">
        <v>277</v>
      </c>
      <c r="O1519" s="138" t="s">
        <v>277</v>
      </c>
      <c r="P1519" s="137" t="s">
        <v>277</v>
      </c>
      <c r="Q1519" s="138" t="s">
        <v>277</v>
      </c>
    </row>
    <row r="1520" spans="1:17" ht="20.149999999999999" customHeight="1" x14ac:dyDescent="0.35">
      <c r="A1520" s="148"/>
      <c r="C1520" s="136" t="s">
        <v>1780</v>
      </c>
      <c r="D1520" s="143" t="s">
        <v>277</v>
      </c>
      <c r="E1520" s="146" t="s">
        <v>277</v>
      </c>
      <c r="F1520" s="137" t="s">
        <v>277</v>
      </c>
      <c r="G1520" s="138" t="s">
        <v>277</v>
      </c>
      <c r="H1520" s="143" t="s">
        <v>277</v>
      </c>
      <c r="I1520" s="146" t="s">
        <v>277</v>
      </c>
      <c r="J1520" s="137" t="s">
        <v>277</v>
      </c>
      <c r="K1520" s="146" t="s">
        <v>277</v>
      </c>
      <c r="L1520" s="137" t="s">
        <v>277</v>
      </c>
      <c r="M1520" s="146" t="s">
        <v>277</v>
      </c>
      <c r="N1520" s="137" t="s">
        <v>277</v>
      </c>
      <c r="O1520" s="138" t="s">
        <v>277</v>
      </c>
      <c r="P1520" s="137">
        <v>0.98913043478499996</v>
      </c>
      <c r="Q1520" s="138">
        <v>1</v>
      </c>
    </row>
    <row r="1521" spans="1:17" ht="20.149999999999999" customHeight="1" x14ac:dyDescent="0.35">
      <c r="A1521" s="148"/>
      <c r="C1521" s="136" t="s">
        <v>1781</v>
      </c>
      <c r="D1521" s="143" t="s">
        <v>277</v>
      </c>
      <c r="E1521" s="146" t="s">
        <v>277</v>
      </c>
      <c r="F1521" s="137" t="s">
        <v>277</v>
      </c>
      <c r="G1521" s="138" t="s">
        <v>277</v>
      </c>
      <c r="H1521" s="143" t="s">
        <v>277</v>
      </c>
      <c r="I1521" s="146" t="s">
        <v>277</v>
      </c>
      <c r="J1521" s="137" t="s">
        <v>277</v>
      </c>
      <c r="K1521" s="146" t="s">
        <v>277</v>
      </c>
      <c r="L1521" s="137" t="s">
        <v>277</v>
      </c>
      <c r="M1521" s="146" t="s">
        <v>277</v>
      </c>
      <c r="N1521" s="137" t="s">
        <v>277</v>
      </c>
      <c r="O1521" s="138" t="s">
        <v>277</v>
      </c>
      <c r="P1521" s="137">
        <v>0.95238095238999998</v>
      </c>
      <c r="Q1521" s="138">
        <v>0.9761904761950001</v>
      </c>
    </row>
    <row r="1522" spans="1:17" ht="20.149999999999999" customHeight="1" x14ac:dyDescent="0.35">
      <c r="A1522" s="148"/>
      <c r="C1522" s="136" t="s">
        <v>1782</v>
      </c>
      <c r="D1522" s="143" t="s">
        <v>277</v>
      </c>
      <c r="E1522" s="146" t="s">
        <v>277</v>
      </c>
      <c r="F1522" s="137" t="s">
        <v>277</v>
      </c>
      <c r="G1522" s="138" t="s">
        <v>277</v>
      </c>
      <c r="H1522" s="143" t="s">
        <v>277</v>
      </c>
      <c r="I1522" s="146" t="s">
        <v>277</v>
      </c>
      <c r="J1522" s="137" t="s">
        <v>277</v>
      </c>
      <c r="K1522" s="146" t="s">
        <v>277</v>
      </c>
      <c r="L1522" s="137" t="s">
        <v>277</v>
      </c>
      <c r="M1522" s="146" t="s">
        <v>277</v>
      </c>
      <c r="N1522" s="137" t="s">
        <v>277</v>
      </c>
      <c r="O1522" s="138">
        <v>0.7142857142857143</v>
      </c>
      <c r="P1522" s="137">
        <v>0.88617216117666675</v>
      </c>
      <c r="Q1522" s="138">
        <v>0.92464680816833322</v>
      </c>
    </row>
    <row r="1523" spans="1:17" ht="20.149999999999999" customHeight="1" x14ac:dyDescent="0.35">
      <c r="A1523" s="148"/>
      <c r="C1523" s="136" t="s">
        <v>1783</v>
      </c>
      <c r="D1523" s="143" t="s">
        <v>277</v>
      </c>
      <c r="E1523" s="146" t="s">
        <v>277</v>
      </c>
      <c r="F1523" s="137" t="s">
        <v>277</v>
      </c>
      <c r="G1523" s="138" t="s">
        <v>277</v>
      </c>
      <c r="H1523" s="143" t="s">
        <v>277</v>
      </c>
      <c r="I1523" s="146" t="s">
        <v>277</v>
      </c>
      <c r="J1523" s="137" t="s">
        <v>277</v>
      </c>
      <c r="K1523" s="146" t="s">
        <v>277</v>
      </c>
      <c r="L1523" s="137" t="s">
        <v>277</v>
      </c>
      <c r="M1523" s="146" t="s">
        <v>277</v>
      </c>
      <c r="N1523" s="137" t="s">
        <v>277</v>
      </c>
      <c r="O1523" s="138" t="s">
        <v>277</v>
      </c>
      <c r="P1523" s="137">
        <v>0.97395833333333326</v>
      </c>
      <c r="Q1523" s="138">
        <v>0.97058823529499993</v>
      </c>
    </row>
    <row r="1524" spans="1:17" ht="20.149999999999999" customHeight="1" x14ac:dyDescent="0.35">
      <c r="A1524" s="148"/>
      <c r="C1524" s="136" t="s">
        <v>1784</v>
      </c>
      <c r="D1524" s="143" t="s">
        <v>277</v>
      </c>
      <c r="E1524" s="146" t="s">
        <v>277</v>
      </c>
      <c r="F1524" s="137" t="s">
        <v>277</v>
      </c>
      <c r="G1524" s="138" t="s">
        <v>277</v>
      </c>
      <c r="H1524" s="143" t="s">
        <v>277</v>
      </c>
      <c r="I1524" s="146" t="s">
        <v>277</v>
      </c>
      <c r="J1524" s="137" t="s">
        <v>277</v>
      </c>
      <c r="K1524" s="146" t="s">
        <v>277</v>
      </c>
      <c r="L1524" s="137" t="s">
        <v>277</v>
      </c>
      <c r="M1524" s="146" t="s">
        <v>277</v>
      </c>
      <c r="N1524" s="137" t="s">
        <v>277</v>
      </c>
      <c r="O1524" s="138" t="s">
        <v>277</v>
      </c>
      <c r="P1524" s="137">
        <v>0.913461538465</v>
      </c>
      <c r="Q1524" s="138">
        <v>0.94871794871999993</v>
      </c>
    </row>
    <row r="1525" spans="1:17" ht="20.149999999999999" customHeight="1" x14ac:dyDescent="0.35">
      <c r="A1525" s="148"/>
      <c r="C1525" s="136" t="s">
        <v>1785</v>
      </c>
      <c r="D1525" s="143" t="s">
        <v>277</v>
      </c>
      <c r="E1525" s="146" t="s">
        <v>277</v>
      </c>
      <c r="F1525" s="137" t="s">
        <v>277</v>
      </c>
      <c r="G1525" s="138" t="s">
        <v>277</v>
      </c>
      <c r="H1525" s="143" t="s">
        <v>277</v>
      </c>
      <c r="I1525" s="146" t="s">
        <v>277</v>
      </c>
      <c r="J1525" s="137" t="s">
        <v>277</v>
      </c>
      <c r="K1525" s="146" t="s">
        <v>277</v>
      </c>
      <c r="L1525" s="137" t="s">
        <v>277</v>
      </c>
      <c r="M1525" s="146" t="s">
        <v>277</v>
      </c>
      <c r="N1525" s="137" t="s">
        <v>277</v>
      </c>
      <c r="O1525" s="138" t="s">
        <v>277</v>
      </c>
      <c r="P1525" s="137">
        <v>0.84122807017583323</v>
      </c>
      <c r="Q1525" s="138">
        <v>0.90239234449909089</v>
      </c>
    </row>
    <row r="1526" spans="1:17" ht="20.149999999999999" customHeight="1" x14ac:dyDescent="0.35">
      <c r="A1526" s="148"/>
      <c r="C1526" s="136" t="s">
        <v>1786</v>
      </c>
      <c r="D1526" s="143" t="s">
        <v>277</v>
      </c>
      <c r="E1526" s="146" t="s">
        <v>277</v>
      </c>
      <c r="F1526" s="137" t="s">
        <v>277</v>
      </c>
      <c r="G1526" s="138" t="s">
        <v>277</v>
      </c>
      <c r="H1526" s="143" t="s">
        <v>277</v>
      </c>
      <c r="I1526" s="146" t="s">
        <v>277</v>
      </c>
      <c r="J1526" s="137" t="s">
        <v>277</v>
      </c>
      <c r="K1526" s="146" t="s">
        <v>277</v>
      </c>
      <c r="L1526" s="137" t="s">
        <v>277</v>
      </c>
      <c r="M1526" s="146" t="s">
        <v>277</v>
      </c>
      <c r="N1526" s="137" t="s">
        <v>277</v>
      </c>
      <c r="O1526" s="138" t="s">
        <v>277</v>
      </c>
      <c r="P1526" s="137">
        <v>0.95416666666666672</v>
      </c>
      <c r="Q1526" s="138">
        <v>0.95833333333333326</v>
      </c>
    </row>
    <row r="1527" spans="1:17" ht="20.149999999999999" customHeight="1" x14ac:dyDescent="0.35">
      <c r="A1527" s="148"/>
      <c r="C1527" s="136" t="s">
        <v>1787</v>
      </c>
      <c r="D1527" s="143" t="s">
        <v>277</v>
      </c>
      <c r="E1527" s="146" t="s">
        <v>277</v>
      </c>
      <c r="F1527" s="137">
        <v>0</v>
      </c>
      <c r="G1527" s="138">
        <v>1</v>
      </c>
      <c r="H1527" s="143" t="s">
        <v>277</v>
      </c>
      <c r="I1527" s="146" t="s">
        <v>277</v>
      </c>
      <c r="J1527" s="137" t="s">
        <v>277</v>
      </c>
      <c r="K1527" s="146" t="s">
        <v>277</v>
      </c>
      <c r="L1527" s="137" t="s">
        <v>277</v>
      </c>
      <c r="M1527" s="146" t="s">
        <v>277</v>
      </c>
      <c r="N1527" s="137" t="s">
        <v>277</v>
      </c>
      <c r="O1527" s="138" t="s">
        <v>277</v>
      </c>
      <c r="P1527" s="137" t="s">
        <v>277</v>
      </c>
      <c r="Q1527" s="138" t="s">
        <v>277</v>
      </c>
    </row>
    <row r="1528" spans="1:17" ht="20.149999999999999" customHeight="1" x14ac:dyDescent="0.35">
      <c r="A1528" s="148"/>
      <c r="C1528" s="136" t="s">
        <v>1788</v>
      </c>
      <c r="D1528" s="143" t="s">
        <v>277</v>
      </c>
      <c r="E1528" s="146" t="s">
        <v>277</v>
      </c>
      <c r="F1528" s="137" t="s">
        <v>277</v>
      </c>
      <c r="G1528" s="138" t="s">
        <v>277</v>
      </c>
      <c r="H1528" s="143" t="s">
        <v>277</v>
      </c>
      <c r="I1528" s="146" t="s">
        <v>277</v>
      </c>
      <c r="J1528" s="137" t="s">
        <v>277</v>
      </c>
      <c r="K1528" s="146" t="s">
        <v>277</v>
      </c>
      <c r="L1528" s="137" t="s">
        <v>277</v>
      </c>
      <c r="M1528" s="146" t="s">
        <v>277</v>
      </c>
      <c r="N1528" s="137" t="s">
        <v>277</v>
      </c>
      <c r="O1528" s="138" t="s">
        <v>277</v>
      </c>
      <c r="P1528" s="137">
        <v>0.92857142857800001</v>
      </c>
      <c r="Q1528" s="138">
        <v>1</v>
      </c>
    </row>
    <row r="1529" spans="1:17" ht="20.149999999999999" customHeight="1" x14ac:dyDescent="0.35">
      <c r="A1529" s="148"/>
      <c r="C1529" s="136" t="s">
        <v>1789</v>
      </c>
      <c r="D1529" s="143" t="s">
        <v>277</v>
      </c>
      <c r="E1529" s="146" t="s">
        <v>277</v>
      </c>
      <c r="F1529" s="137" t="s">
        <v>277</v>
      </c>
      <c r="G1529" s="138" t="s">
        <v>277</v>
      </c>
      <c r="H1529" s="143" t="s">
        <v>277</v>
      </c>
      <c r="I1529" s="146" t="s">
        <v>277</v>
      </c>
      <c r="J1529" s="137" t="s">
        <v>277</v>
      </c>
      <c r="K1529" s="146" t="s">
        <v>277</v>
      </c>
      <c r="L1529" s="137" t="s">
        <v>277</v>
      </c>
      <c r="M1529" s="146" t="s">
        <v>277</v>
      </c>
      <c r="N1529" s="137" t="s">
        <v>277</v>
      </c>
      <c r="O1529" s="138" t="s">
        <v>277</v>
      </c>
      <c r="P1529" s="137">
        <v>0.94492753623500003</v>
      </c>
      <c r="Q1529" s="138" t="s">
        <v>277</v>
      </c>
    </row>
    <row r="1530" spans="1:17" ht="20.149999999999999" customHeight="1" x14ac:dyDescent="0.35">
      <c r="A1530" s="148"/>
      <c r="C1530" s="136" t="s">
        <v>1790</v>
      </c>
      <c r="D1530" s="143" t="s">
        <v>277</v>
      </c>
      <c r="E1530" s="146" t="s">
        <v>277</v>
      </c>
      <c r="F1530" s="137">
        <v>0.99939999999999996</v>
      </c>
      <c r="G1530" s="138">
        <v>1</v>
      </c>
      <c r="H1530" s="143" t="s">
        <v>277</v>
      </c>
      <c r="I1530" s="146" t="s">
        <v>277</v>
      </c>
      <c r="J1530" s="137" t="s">
        <v>277</v>
      </c>
      <c r="K1530" s="146" t="s">
        <v>277</v>
      </c>
      <c r="L1530" s="137" t="s">
        <v>277</v>
      </c>
      <c r="M1530" s="146" t="s">
        <v>277</v>
      </c>
      <c r="N1530" s="137" t="s">
        <v>277</v>
      </c>
      <c r="O1530" s="138" t="s">
        <v>277</v>
      </c>
      <c r="P1530" s="137">
        <v>0.94607843137749992</v>
      </c>
      <c r="Q1530" s="138">
        <v>0.94912904697200007</v>
      </c>
    </row>
    <row r="1531" spans="1:17" ht="20.149999999999999" customHeight="1" x14ac:dyDescent="0.35">
      <c r="A1531" s="148"/>
      <c r="C1531" s="136" t="s">
        <v>1791</v>
      </c>
      <c r="D1531" s="143" t="s">
        <v>277</v>
      </c>
      <c r="E1531" s="146" t="s">
        <v>277</v>
      </c>
      <c r="F1531" s="137" t="s">
        <v>277</v>
      </c>
      <c r="G1531" s="138" t="s">
        <v>277</v>
      </c>
      <c r="H1531" s="143" t="s">
        <v>277</v>
      </c>
      <c r="I1531" s="146" t="s">
        <v>277</v>
      </c>
      <c r="J1531" s="137" t="s">
        <v>277</v>
      </c>
      <c r="K1531" s="146" t="s">
        <v>277</v>
      </c>
      <c r="L1531" s="137" t="s">
        <v>277</v>
      </c>
      <c r="M1531" s="146" t="s">
        <v>277</v>
      </c>
      <c r="N1531" s="137" t="s">
        <v>277</v>
      </c>
      <c r="O1531" s="138" t="s">
        <v>277</v>
      </c>
      <c r="P1531" s="137">
        <v>0.77777777778333335</v>
      </c>
      <c r="Q1531" s="138" t="s">
        <v>277</v>
      </c>
    </row>
    <row r="1532" spans="1:17" ht="20.149999999999999" customHeight="1" x14ac:dyDescent="0.35">
      <c r="A1532" s="148"/>
      <c r="C1532" s="136" t="s">
        <v>1792</v>
      </c>
      <c r="D1532" s="143" t="s">
        <v>277</v>
      </c>
      <c r="E1532" s="146" t="s">
        <v>277</v>
      </c>
      <c r="F1532" s="137" t="s">
        <v>277</v>
      </c>
      <c r="G1532" s="138" t="s">
        <v>277</v>
      </c>
      <c r="H1532" s="143" t="s">
        <v>277</v>
      </c>
      <c r="I1532" s="146" t="s">
        <v>277</v>
      </c>
      <c r="J1532" s="137" t="s">
        <v>277</v>
      </c>
      <c r="K1532" s="146" t="s">
        <v>277</v>
      </c>
      <c r="L1532" s="137" t="s">
        <v>277</v>
      </c>
      <c r="M1532" s="146" t="s">
        <v>277</v>
      </c>
      <c r="N1532" s="137" t="s">
        <v>277</v>
      </c>
      <c r="O1532" s="138" t="s">
        <v>277</v>
      </c>
      <c r="P1532" s="137">
        <v>0.93333333333799995</v>
      </c>
      <c r="Q1532" s="138">
        <v>0.98809523809749999</v>
      </c>
    </row>
    <row r="1533" spans="1:17" ht="20.149999999999999" customHeight="1" x14ac:dyDescent="0.35">
      <c r="A1533" s="148"/>
      <c r="C1533" s="136" t="s">
        <v>1793</v>
      </c>
      <c r="D1533" s="143" t="s">
        <v>277</v>
      </c>
      <c r="E1533" s="146" t="s">
        <v>277</v>
      </c>
      <c r="F1533" s="137">
        <v>0</v>
      </c>
      <c r="G1533" s="138">
        <v>1</v>
      </c>
      <c r="H1533" s="143" t="s">
        <v>277</v>
      </c>
      <c r="I1533" s="146" t="s">
        <v>277</v>
      </c>
      <c r="J1533" s="137" t="s">
        <v>277</v>
      </c>
      <c r="K1533" s="146" t="s">
        <v>277</v>
      </c>
      <c r="L1533" s="137" t="s">
        <v>277</v>
      </c>
      <c r="M1533" s="146" t="s">
        <v>277</v>
      </c>
      <c r="N1533" s="137">
        <v>0.5</v>
      </c>
      <c r="O1533" s="138">
        <v>0.80555555555555558</v>
      </c>
      <c r="P1533" s="137">
        <v>0.96428571429499987</v>
      </c>
      <c r="Q1533" s="138">
        <v>0.96225319396916642</v>
      </c>
    </row>
    <row r="1534" spans="1:17" ht="20.149999999999999" customHeight="1" x14ac:dyDescent="0.35">
      <c r="A1534" s="148"/>
      <c r="C1534" s="136" t="s">
        <v>1794</v>
      </c>
      <c r="D1534" s="143" t="s">
        <v>277</v>
      </c>
      <c r="E1534" s="146" t="s">
        <v>277</v>
      </c>
      <c r="F1534" s="137">
        <v>0</v>
      </c>
      <c r="G1534" s="138">
        <v>1</v>
      </c>
      <c r="H1534" s="143" t="s">
        <v>277</v>
      </c>
      <c r="I1534" s="146" t="s">
        <v>277</v>
      </c>
      <c r="J1534" s="137" t="s">
        <v>277</v>
      </c>
      <c r="K1534" s="146" t="s">
        <v>277</v>
      </c>
      <c r="L1534" s="137" t="s">
        <v>277</v>
      </c>
      <c r="M1534" s="146" t="s">
        <v>277</v>
      </c>
      <c r="N1534" s="137" t="s">
        <v>277</v>
      </c>
      <c r="O1534" s="138" t="s">
        <v>277</v>
      </c>
      <c r="P1534" s="137">
        <v>0.95576965271083336</v>
      </c>
      <c r="Q1534" s="138">
        <v>0.9297020473933334</v>
      </c>
    </row>
    <row r="1535" spans="1:17" ht="20.149999999999999" customHeight="1" x14ac:dyDescent="0.35">
      <c r="A1535" s="148"/>
      <c r="C1535" s="136" t="s">
        <v>1795</v>
      </c>
      <c r="D1535" s="143">
        <v>0.997</v>
      </c>
      <c r="E1535" s="146">
        <v>0.99543319415448805</v>
      </c>
      <c r="F1535" s="137">
        <v>0</v>
      </c>
      <c r="G1535" s="138">
        <v>0.99963145454545455</v>
      </c>
      <c r="H1535" s="143" t="s">
        <v>277</v>
      </c>
      <c r="I1535" s="146" t="s">
        <v>277</v>
      </c>
      <c r="J1535" s="137" t="s">
        <v>277</v>
      </c>
      <c r="K1535" s="146" t="s">
        <v>277</v>
      </c>
      <c r="L1535" s="137" t="s">
        <v>277</v>
      </c>
      <c r="M1535" s="146" t="s">
        <v>277</v>
      </c>
      <c r="N1535" s="137" t="s">
        <v>277</v>
      </c>
      <c r="O1535" s="138" t="s">
        <v>277</v>
      </c>
      <c r="P1535" s="137">
        <v>0.91663487633749985</v>
      </c>
      <c r="Q1535" s="138">
        <v>0.93247912313083348</v>
      </c>
    </row>
    <row r="1536" spans="1:17" ht="20.149999999999999" customHeight="1" x14ac:dyDescent="0.35">
      <c r="A1536" s="148"/>
      <c r="C1536" s="136" t="s">
        <v>1796</v>
      </c>
      <c r="D1536" s="143" t="s">
        <v>277</v>
      </c>
      <c r="E1536" s="146" t="s">
        <v>277</v>
      </c>
      <c r="F1536" s="137" t="s">
        <v>277</v>
      </c>
      <c r="G1536" s="138" t="s">
        <v>277</v>
      </c>
      <c r="H1536" s="143" t="s">
        <v>277</v>
      </c>
      <c r="I1536" s="146" t="s">
        <v>277</v>
      </c>
      <c r="J1536" s="137" t="s">
        <v>277</v>
      </c>
      <c r="K1536" s="146" t="s">
        <v>277</v>
      </c>
      <c r="L1536" s="137" t="s">
        <v>277</v>
      </c>
      <c r="M1536" s="146" t="s">
        <v>277</v>
      </c>
      <c r="N1536" s="137">
        <v>0.9887640449438202</v>
      </c>
      <c r="O1536" s="138">
        <v>0.90526315789473688</v>
      </c>
      <c r="P1536" s="137">
        <v>0.69047619047999997</v>
      </c>
      <c r="Q1536" s="138">
        <v>0.78571428572000002</v>
      </c>
    </row>
    <row r="1537" spans="1:17" ht="20.149999999999999" customHeight="1" x14ac:dyDescent="0.35">
      <c r="A1537" s="148"/>
      <c r="C1537" s="136" t="s">
        <v>1797</v>
      </c>
      <c r="D1537" s="143" t="s">
        <v>277</v>
      </c>
      <c r="E1537" s="146" t="s">
        <v>277</v>
      </c>
      <c r="F1537" s="137">
        <v>0</v>
      </c>
      <c r="G1537" s="138">
        <v>0.9997844545454545</v>
      </c>
      <c r="H1537" s="143" t="s">
        <v>277</v>
      </c>
      <c r="I1537" s="146" t="s">
        <v>277</v>
      </c>
      <c r="J1537" s="137" t="s">
        <v>277</v>
      </c>
      <c r="K1537" s="146" t="s">
        <v>277</v>
      </c>
      <c r="L1537" s="137" t="s">
        <v>277</v>
      </c>
      <c r="M1537" s="146" t="s">
        <v>277</v>
      </c>
      <c r="N1537" s="137" t="s">
        <v>277</v>
      </c>
      <c r="O1537" s="138" t="s">
        <v>277</v>
      </c>
      <c r="P1537" s="137" t="s">
        <v>277</v>
      </c>
      <c r="Q1537" s="138" t="s">
        <v>277</v>
      </c>
    </row>
    <row r="1538" spans="1:17" ht="20.149999999999999" customHeight="1" x14ac:dyDescent="0.35">
      <c r="A1538" s="148"/>
      <c r="C1538" s="136" t="s">
        <v>1798</v>
      </c>
      <c r="D1538" s="143" t="s">
        <v>277</v>
      </c>
      <c r="E1538" s="146" t="s">
        <v>277</v>
      </c>
      <c r="F1538" s="137" t="s">
        <v>277</v>
      </c>
      <c r="G1538" s="138" t="s">
        <v>277</v>
      </c>
      <c r="H1538" s="143" t="s">
        <v>277</v>
      </c>
      <c r="I1538" s="146" t="s">
        <v>277</v>
      </c>
      <c r="J1538" s="137" t="s">
        <v>277</v>
      </c>
      <c r="K1538" s="146" t="s">
        <v>277</v>
      </c>
      <c r="L1538" s="137" t="s">
        <v>277</v>
      </c>
      <c r="M1538" s="146" t="s">
        <v>277</v>
      </c>
      <c r="N1538" s="137" t="s">
        <v>277</v>
      </c>
      <c r="O1538" s="138" t="s">
        <v>277</v>
      </c>
      <c r="P1538" s="137">
        <v>0.76388409546166669</v>
      </c>
      <c r="Q1538" s="138">
        <v>0.77233788021636374</v>
      </c>
    </row>
    <row r="1539" spans="1:17" ht="20.149999999999999" customHeight="1" x14ac:dyDescent="0.35">
      <c r="A1539" s="148"/>
      <c r="C1539" s="136" t="s">
        <v>1799</v>
      </c>
      <c r="D1539" s="143" t="s">
        <v>277</v>
      </c>
      <c r="E1539" s="146" t="s">
        <v>277</v>
      </c>
      <c r="F1539" s="137">
        <v>0</v>
      </c>
      <c r="G1539" s="138">
        <v>0.90068781818181831</v>
      </c>
      <c r="H1539" s="143" t="s">
        <v>277</v>
      </c>
      <c r="I1539" s="146" t="s">
        <v>277</v>
      </c>
      <c r="J1539" s="137" t="s">
        <v>277</v>
      </c>
      <c r="K1539" s="146" t="s">
        <v>277</v>
      </c>
      <c r="L1539" s="137" t="s">
        <v>277</v>
      </c>
      <c r="M1539" s="146" t="s">
        <v>277</v>
      </c>
      <c r="N1539" s="137" t="s">
        <v>277</v>
      </c>
      <c r="O1539" s="138" t="s">
        <v>277</v>
      </c>
      <c r="P1539" s="137">
        <v>0.89964207905750004</v>
      </c>
      <c r="Q1539" s="138">
        <v>0.95370370370583335</v>
      </c>
    </row>
    <row r="1540" spans="1:17" ht="20.149999999999999" customHeight="1" x14ac:dyDescent="0.35">
      <c r="A1540" s="148"/>
      <c r="C1540" s="136" t="s">
        <v>1800</v>
      </c>
      <c r="D1540" s="143" t="s">
        <v>277</v>
      </c>
      <c r="E1540" s="146" t="s">
        <v>277</v>
      </c>
      <c r="F1540" s="137" t="s">
        <v>277</v>
      </c>
      <c r="G1540" s="138" t="s">
        <v>277</v>
      </c>
      <c r="H1540" s="143" t="s">
        <v>277</v>
      </c>
      <c r="I1540" s="146" t="s">
        <v>277</v>
      </c>
      <c r="J1540" s="137" t="s">
        <v>277</v>
      </c>
      <c r="K1540" s="146" t="s">
        <v>277</v>
      </c>
      <c r="L1540" s="137" t="s">
        <v>277</v>
      </c>
      <c r="M1540" s="146" t="s">
        <v>277</v>
      </c>
      <c r="N1540" s="137" t="s">
        <v>277</v>
      </c>
      <c r="O1540" s="138" t="s">
        <v>277</v>
      </c>
      <c r="P1540" s="137">
        <v>0.93956043956363644</v>
      </c>
      <c r="Q1540" s="138">
        <v>0.97619047619333332</v>
      </c>
    </row>
    <row r="1541" spans="1:17" ht="20.149999999999999" customHeight="1" x14ac:dyDescent="0.35">
      <c r="A1541" s="148"/>
      <c r="C1541" s="136" t="s">
        <v>1801</v>
      </c>
      <c r="D1541" s="143" t="s">
        <v>277</v>
      </c>
      <c r="E1541" s="146" t="s">
        <v>277</v>
      </c>
      <c r="F1541" s="137">
        <v>0</v>
      </c>
      <c r="G1541" s="138">
        <v>1</v>
      </c>
      <c r="H1541" s="143" t="s">
        <v>277</v>
      </c>
      <c r="I1541" s="146" t="s">
        <v>277</v>
      </c>
      <c r="J1541" s="137" t="s">
        <v>277</v>
      </c>
      <c r="K1541" s="146" t="s">
        <v>277</v>
      </c>
      <c r="L1541" s="137" t="s">
        <v>277</v>
      </c>
      <c r="M1541" s="146" t="s">
        <v>277</v>
      </c>
      <c r="N1541" s="137" t="s">
        <v>277</v>
      </c>
      <c r="O1541" s="138" t="s">
        <v>277</v>
      </c>
      <c r="P1541" s="137" t="s">
        <v>277</v>
      </c>
      <c r="Q1541" s="138" t="s">
        <v>277</v>
      </c>
    </row>
    <row r="1542" spans="1:17" ht="20.149999999999999" customHeight="1" x14ac:dyDescent="0.35">
      <c r="A1542" s="148"/>
      <c r="C1542" s="136" t="s">
        <v>1802</v>
      </c>
      <c r="D1542" s="143" t="s">
        <v>277</v>
      </c>
      <c r="E1542" s="146" t="s">
        <v>277</v>
      </c>
      <c r="F1542" s="137" t="s">
        <v>277</v>
      </c>
      <c r="G1542" s="138" t="s">
        <v>277</v>
      </c>
      <c r="H1542" s="143" t="s">
        <v>277</v>
      </c>
      <c r="I1542" s="146" t="s">
        <v>277</v>
      </c>
      <c r="J1542" s="137" t="s">
        <v>277</v>
      </c>
      <c r="K1542" s="146" t="s">
        <v>277</v>
      </c>
      <c r="L1542" s="137" t="s">
        <v>277</v>
      </c>
      <c r="M1542" s="146" t="s">
        <v>277</v>
      </c>
      <c r="N1542" s="137" t="s">
        <v>277</v>
      </c>
      <c r="O1542" s="138" t="s">
        <v>277</v>
      </c>
      <c r="P1542" s="137">
        <v>0.75324675325181811</v>
      </c>
      <c r="Q1542" s="138">
        <v>0.67532467533000007</v>
      </c>
    </row>
    <row r="1543" spans="1:17" ht="20.149999999999999" customHeight="1" x14ac:dyDescent="0.35">
      <c r="A1543" s="148"/>
      <c r="C1543" s="136" t="s">
        <v>1803</v>
      </c>
      <c r="D1543" s="143" t="s">
        <v>277</v>
      </c>
      <c r="E1543" s="146" t="s">
        <v>277</v>
      </c>
      <c r="F1543" s="137">
        <v>0.99340000000000006</v>
      </c>
      <c r="G1543" s="138">
        <v>0.99088699999999996</v>
      </c>
      <c r="H1543" s="143" t="s">
        <v>277</v>
      </c>
      <c r="I1543" s="146" t="s">
        <v>277</v>
      </c>
      <c r="J1543" s="137" t="s">
        <v>277</v>
      </c>
      <c r="K1543" s="146" t="s">
        <v>277</v>
      </c>
      <c r="L1543" s="137" t="s">
        <v>277</v>
      </c>
      <c r="M1543" s="146" t="s">
        <v>277</v>
      </c>
      <c r="N1543" s="137">
        <v>0.60563380281690138</v>
      </c>
      <c r="O1543" s="138">
        <v>0.59701492537313428</v>
      </c>
      <c r="P1543" s="137" t="s">
        <v>277</v>
      </c>
      <c r="Q1543" s="138" t="s">
        <v>277</v>
      </c>
    </row>
    <row r="1544" spans="1:17" ht="20.149999999999999" customHeight="1" x14ac:dyDescent="0.35">
      <c r="A1544" s="148"/>
      <c r="C1544" s="136" t="s">
        <v>1804</v>
      </c>
      <c r="D1544" s="143" t="s">
        <v>277</v>
      </c>
      <c r="E1544" s="146" t="s">
        <v>277</v>
      </c>
      <c r="F1544" s="137" t="s">
        <v>277</v>
      </c>
      <c r="G1544" s="138" t="s">
        <v>277</v>
      </c>
      <c r="H1544" s="143" t="s">
        <v>277</v>
      </c>
      <c r="I1544" s="146" t="s">
        <v>277</v>
      </c>
      <c r="J1544" s="137" t="s">
        <v>277</v>
      </c>
      <c r="K1544" s="146" t="s">
        <v>277</v>
      </c>
      <c r="L1544" s="137" t="s">
        <v>277</v>
      </c>
      <c r="M1544" s="146" t="s">
        <v>277</v>
      </c>
      <c r="N1544" s="137" t="s">
        <v>277</v>
      </c>
      <c r="O1544" s="138" t="s">
        <v>277</v>
      </c>
      <c r="P1544" s="137">
        <v>0.95238095238285714</v>
      </c>
      <c r="Q1544" s="138">
        <v>0.91970121382285708</v>
      </c>
    </row>
    <row r="1545" spans="1:17" ht="20.149999999999999" customHeight="1" x14ac:dyDescent="0.35">
      <c r="A1545" s="148"/>
      <c r="C1545" s="136" t="s">
        <v>1805</v>
      </c>
      <c r="D1545" s="143" t="s">
        <v>277</v>
      </c>
      <c r="E1545" s="146" t="s">
        <v>277</v>
      </c>
      <c r="F1545" s="137" t="s">
        <v>277</v>
      </c>
      <c r="G1545" s="138" t="s">
        <v>277</v>
      </c>
      <c r="H1545" s="143" t="s">
        <v>277</v>
      </c>
      <c r="I1545" s="146" t="s">
        <v>277</v>
      </c>
      <c r="J1545" s="137" t="s">
        <v>277</v>
      </c>
      <c r="K1545" s="146" t="s">
        <v>277</v>
      </c>
      <c r="L1545" s="137" t="s">
        <v>277</v>
      </c>
      <c r="M1545" s="146" t="s">
        <v>277</v>
      </c>
      <c r="N1545" s="137" t="s">
        <v>277</v>
      </c>
      <c r="O1545" s="138" t="s">
        <v>277</v>
      </c>
      <c r="P1545" s="137">
        <v>1</v>
      </c>
      <c r="Q1545" s="138">
        <v>0.97619047619249999</v>
      </c>
    </row>
    <row r="1546" spans="1:17" ht="20.149999999999999" customHeight="1" x14ac:dyDescent="0.35">
      <c r="A1546" s="148"/>
      <c r="C1546" s="136" t="s">
        <v>1806</v>
      </c>
      <c r="D1546" s="143" t="s">
        <v>277</v>
      </c>
      <c r="E1546" s="146" t="s">
        <v>277</v>
      </c>
      <c r="F1546" s="137" t="s">
        <v>277</v>
      </c>
      <c r="G1546" s="138" t="s">
        <v>277</v>
      </c>
      <c r="H1546" s="143" t="s">
        <v>277</v>
      </c>
      <c r="I1546" s="146" t="s">
        <v>277</v>
      </c>
      <c r="J1546" s="137" t="s">
        <v>277</v>
      </c>
      <c r="K1546" s="146" t="s">
        <v>277</v>
      </c>
      <c r="L1546" s="137" t="s">
        <v>277</v>
      </c>
      <c r="M1546" s="146" t="s">
        <v>277</v>
      </c>
      <c r="N1546" s="137" t="s">
        <v>277</v>
      </c>
      <c r="O1546" s="138" t="s">
        <v>277</v>
      </c>
      <c r="P1546" s="137">
        <v>1</v>
      </c>
      <c r="Q1546" s="138">
        <v>1</v>
      </c>
    </row>
    <row r="1547" spans="1:17" ht="20.149999999999999" customHeight="1" x14ac:dyDescent="0.35">
      <c r="A1547" s="148"/>
      <c r="C1547" s="136" t="s">
        <v>1807</v>
      </c>
      <c r="D1547" s="143" t="s">
        <v>277</v>
      </c>
      <c r="E1547" s="146" t="s">
        <v>277</v>
      </c>
      <c r="F1547" s="137">
        <v>0</v>
      </c>
      <c r="G1547" s="138">
        <v>1</v>
      </c>
      <c r="H1547" s="143" t="s">
        <v>277</v>
      </c>
      <c r="I1547" s="146" t="s">
        <v>277</v>
      </c>
      <c r="J1547" s="137" t="s">
        <v>277</v>
      </c>
      <c r="K1547" s="146" t="s">
        <v>277</v>
      </c>
      <c r="L1547" s="137" t="s">
        <v>277</v>
      </c>
      <c r="M1547" s="146" t="s">
        <v>277</v>
      </c>
      <c r="N1547" s="137" t="s">
        <v>277</v>
      </c>
      <c r="O1547" s="138" t="s">
        <v>277</v>
      </c>
      <c r="P1547" s="137" t="s">
        <v>277</v>
      </c>
      <c r="Q1547" s="138" t="s">
        <v>277</v>
      </c>
    </row>
    <row r="1548" spans="1:17" ht="20.149999999999999" customHeight="1" x14ac:dyDescent="0.35">
      <c r="A1548" s="148"/>
      <c r="C1548" s="136" t="s">
        <v>1808</v>
      </c>
      <c r="D1548" s="143" t="s">
        <v>277</v>
      </c>
      <c r="E1548" s="146" t="s">
        <v>277</v>
      </c>
      <c r="F1548" s="137">
        <v>0.9998999999999999</v>
      </c>
      <c r="G1548" s="138">
        <v>1</v>
      </c>
      <c r="H1548" s="143" t="s">
        <v>277</v>
      </c>
      <c r="I1548" s="146" t="s">
        <v>277</v>
      </c>
      <c r="J1548" s="137">
        <v>0.98883867236267164</v>
      </c>
      <c r="K1548" s="146">
        <v>0.99899990388312188</v>
      </c>
      <c r="L1548" s="137" t="s">
        <v>277</v>
      </c>
      <c r="M1548" s="146" t="s">
        <v>277</v>
      </c>
      <c r="N1548" s="137" t="s">
        <v>277</v>
      </c>
      <c r="O1548" s="138" t="s">
        <v>277</v>
      </c>
      <c r="P1548" s="137" t="s">
        <v>277</v>
      </c>
      <c r="Q1548" s="138" t="s">
        <v>277</v>
      </c>
    </row>
    <row r="1549" spans="1:17" ht="20.149999999999999" customHeight="1" x14ac:dyDescent="0.35">
      <c r="A1549" s="148"/>
      <c r="C1549" s="136" t="s">
        <v>1809</v>
      </c>
      <c r="D1549" s="143" t="s">
        <v>277</v>
      </c>
      <c r="E1549" s="146" t="s">
        <v>277</v>
      </c>
      <c r="F1549" s="137" t="s">
        <v>277</v>
      </c>
      <c r="G1549" s="138" t="s">
        <v>277</v>
      </c>
      <c r="H1549" s="143" t="s">
        <v>277</v>
      </c>
      <c r="I1549" s="146" t="s">
        <v>277</v>
      </c>
      <c r="J1549" s="137" t="s">
        <v>277</v>
      </c>
      <c r="K1549" s="146" t="s">
        <v>277</v>
      </c>
      <c r="L1549" s="137" t="s">
        <v>277</v>
      </c>
      <c r="M1549" s="146" t="s">
        <v>277</v>
      </c>
      <c r="N1549" s="137" t="s">
        <v>277</v>
      </c>
      <c r="O1549" s="138" t="s">
        <v>277</v>
      </c>
      <c r="P1549" s="137" t="s">
        <v>277</v>
      </c>
      <c r="Q1549" s="138">
        <v>1</v>
      </c>
    </row>
    <row r="1550" spans="1:17" ht="20.149999999999999" customHeight="1" x14ac:dyDescent="0.35">
      <c r="A1550" s="148"/>
      <c r="C1550" s="136" t="s">
        <v>1810</v>
      </c>
      <c r="D1550" s="143" t="s">
        <v>277</v>
      </c>
      <c r="E1550" s="146" t="s">
        <v>277</v>
      </c>
      <c r="F1550" s="137" t="s">
        <v>277</v>
      </c>
      <c r="G1550" s="138" t="s">
        <v>277</v>
      </c>
      <c r="H1550" s="143" t="s">
        <v>277</v>
      </c>
      <c r="I1550" s="146" t="s">
        <v>277</v>
      </c>
      <c r="J1550" s="137" t="s">
        <v>277</v>
      </c>
      <c r="K1550" s="146" t="s">
        <v>277</v>
      </c>
      <c r="L1550" s="137" t="s">
        <v>277</v>
      </c>
      <c r="M1550" s="146" t="s">
        <v>277</v>
      </c>
      <c r="N1550" s="137" t="s">
        <v>277</v>
      </c>
      <c r="O1550" s="138" t="s">
        <v>277</v>
      </c>
      <c r="P1550" s="137">
        <v>0.98268398268727286</v>
      </c>
      <c r="Q1550" s="138">
        <v>0.93939393940272742</v>
      </c>
    </row>
    <row r="1551" spans="1:17" ht="20.149999999999999" customHeight="1" x14ac:dyDescent="0.35">
      <c r="A1551" s="148"/>
      <c r="C1551" s="136" t="s">
        <v>1811</v>
      </c>
      <c r="D1551" s="143" t="s">
        <v>277</v>
      </c>
      <c r="E1551" s="146" t="s">
        <v>277</v>
      </c>
      <c r="F1551" s="137">
        <v>0</v>
      </c>
      <c r="G1551" s="138">
        <v>1</v>
      </c>
      <c r="H1551" s="143" t="s">
        <v>277</v>
      </c>
      <c r="I1551" s="146" t="s">
        <v>277</v>
      </c>
      <c r="J1551" s="137" t="s">
        <v>277</v>
      </c>
      <c r="K1551" s="146" t="s">
        <v>277</v>
      </c>
      <c r="L1551" s="137" t="s">
        <v>277</v>
      </c>
      <c r="M1551" s="146" t="s">
        <v>277</v>
      </c>
      <c r="N1551" s="137" t="s">
        <v>277</v>
      </c>
      <c r="O1551" s="138" t="s">
        <v>277</v>
      </c>
      <c r="P1551" s="137" t="s">
        <v>277</v>
      </c>
      <c r="Q1551" s="138" t="s">
        <v>277</v>
      </c>
    </row>
    <row r="1552" spans="1:17" ht="20.149999999999999" customHeight="1" x14ac:dyDescent="0.35">
      <c r="A1552" s="148"/>
      <c r="C1552" s="136" t="s">
        <v>1812</v>
      </c>
      <c r="D1552" s="143" t="s">
        <v>277</v>
      </c>
      <c r="E1552" s="146" t="s">
        <v>277</v>
      </c>
      <c r="F1552" s="137" t="s">
        <v>277</v>
      </c>
      <c r="G1552" s="138" t="s">
        <v>277</v>
      </c>
      <c r="H1552" s="143" t="s">
        <v>277</v>
      </c>
      <c r="I1552" s="146" t="s">
        <v>277</v>
      </c>
      <c r="J1552" s="137" t="s">
        <v>277</v>
      </c>
      <c r="K1552" s="146" t="s">
        <v>277</v>
      </c>
      <c r="L1552" s="137" t="s">
        <v>277</v>
      </c>
      <c r="M1552" s="146" t="s">
        <v>277</v>
      </c>
      <c r="N1552" s="137" t="s">
        <v>277</v>
      </c>
      <c r="O1552" s="138" t="s">
        <v>277</v>
      </c>
      <c r="P1552" s="137">
        <v>0.9916666666666667</v>
      </c>
      <c r="Q1552" s="138">
        <v>0.96969696969916686</v>
      </c>
    </row>
    <row r="1553" spans="1:17" ht="20.149999999999999" customHeight="1" x14ac:dyDescent="0.35">
      <c r="A1553" s="148"/>
      <c r="C1553" s="136" t="s">
        <v>1813</v>
      </c>
      <c r="D1553" s="143" t="s">
        <v>277</v>
      </c>
      <c r="E1553" s="146" t="s">
        <v>277</v>
      </c>
      <c r="F1553" s="137" t="s">
        <v>277</v>
      </c>
      <c r="G1553" s="138" t="s">
        <v>277</v>
      </c>
      <c r="H1553" s="143" t="s">
        <v>277</v>
      </c>
      <c r="I1553" s="146" t="s">
        <v>277</v>
      </c>
      <c r="J1553" s="137" t="s">
        <v>277</v>
      </c>
      <c r="K1553" s="146" t="s">
        <v>277</v>
      </c>
      <c r="L1553" s="137" t="s">
        <v>277</v>
      </c>
      <c r="M1553" s="146" t="s">
        <v>277</v>
      </c>
      <c r="N1553" s="137" t="s">
        <v>277</v>
      </c>
      <c r="O1553" s="138" t="s">
        <v>277</v>
      </c>
      <c r="P1553" s="137">
        <v>0.95</v>
      </c>
      <c r="Q1553" s="138">
        <v>0.97499999999999998</v>
      </c>
    </row>
    <row r="1554" spans="1:17" ht="20.149999999999999" customHeight="1" x14ac:dyDescent="0.35">
      <c r="A1554" s="148"/>
      <c r="C1554" s="136" t="s">
        <v>1814</v>
      </c>
      <c r="D1554" s="143" t="s">
        <v>277</v>
      </c>
      <c r="E1554" s="146" t="s">
        <v>277</v>
      </c>
      <c r="F1554" s="137" t="s">
        <v>277</v>
      </c>
      <c r="G1554" s="138" t="s">
        <v>277</v>
      </c>
      <c r="H1554" s="143" t="s">
        <v>277</v>
      </c>
      <c r="I1554" s="146" t="s">
        <v>277</v>
      </c>
      <c r="J1554" s="137" t="s">
        <v>277</v>
      </c>
      <c r="K1554" s="146" t="s">
        <v>277</v>
      </c>
      <c r="L1554" s="137" t="s">
        <v>277</v>
      </c>
      <c r="M1554" s="146" t="s">
        <v>277</v>
      </c>
      <c r="N1554" s="137" t="s">
        <v>277</v>
      </c>
      <c r="O1554" s="138">
        <v>0.8571428571428571</v>
      </c>
      <c r="P1554" s="137">
        <v>0.97994861112833331</v>
      </c>
      <c r="Q1554" s="138">
        <v>0.96966825207249996</v>
      </c>
    </row>
    <row r="1555" spans="1:17" ht="20.149999999999999" customHeight="1" x14ac:dyDescent="0.35">
      <c r="A1555" s="148"/>
      <c r="C1555" s="136" t="s">
        <v>1815</v>
      </c>
      <c r="D1555" s="143" t="s">
        <v>277</v>
      </c>
      <c r="E1555" s="146" t="s">
        <v>277</v>
      </c>
      <c r="F1555" s="137" t="s">
        <v>277</v>
      </c>
      <c r="G1555" s="138" t="s">
        <v>277</v>
      </c>
      <c r="H1555" s="143" t="s">
        <v>277</v>
      </c>
      <c r="I1555" s="146" t="s">
        <v>277</v>
      </c>
      <c r="J1555" s="137" t="s">
        <v>277</v>
      </c>
      <c r="K1555" s="146" t="s">
        <v>277</v>
      </c>
      <c r="L1555" s="137" t="s">
        <v>277</v>
      </c>
      <c r="M1555" s="146" t="s">
        <v>277</v>
      </c>
      <c r="N1555" s="137" t="s">
        <v>277</v>
      </c>
      <c r="O1555" s="138" t="s">
        <v>277</v>
      </c>
      <c r="P1555" s="137">
        <v>0.85714285715000005</v>
      </c>
      <c r="Q1555" s="138">
        <v>0.95421245421500001</v>
      </c>
    </row>
    <row r="1556" spans="1:17" ht="20.149999999999999" customHeight="1" x14ac:dyDescent="0.35">
      <c r="A1556" s="148"/>
      <c r="C1556" s="136" t="s">
        <v>1816</v>
      </c>
      <c r="D1556" s="143" t="s">
        <v>277</v>
      </c>
      <c r="E1556" s="146" t="s">
        <v>277</v>
      </c>
      <c r="F1556" s="137" t="s">
        <v>277</v>
      </c>
      <c r="G1556" s="138" t="s">
        <v>277</v>
      </c>
      <c r="H1556" s="143" t="s">
        <v>277</v>
      </c>
      <c r="I1556" s="146" t="s">
        <v>277</v>
      </c>
      <c r="J1556" s="137" t="s">
        <v>277</v>
      </c>
      <c r="K1556" s="146" t="s">
        <v>277</v>
      </c>
      <c r="L1556" s="137" t="s">
        <v>277</v>
      </c>
      <c r="M1556" s="146" t="s">
        <v>277</v>
      </c>
      <c r="N1556" s="137" t="s">
        <v>277</v>
      </c>
      <c r="O1556" s="138" t="s">
        <v>277</v>
      </c>
      <c r="P1556" s="137">
        <v>0.93055555556083336</v>
      </c>
      <c r="Q1556" s="138">
        <v>0.98181818181909097</v>
      </c>
    </row>
    <row r="1557" spans="1:17" ht="20.149999999999999" customHeight="1" x14ac:dyDescent="0.35">
      <c r="A1557" s="148"/>
      <c r="C1557" s="136" t="s">
        <v>1817</v>
      </c>
      <c r="D1557" s="143" t="s">
        <v>277</v>
      </c>
      <c r="E1557" s="146" t="s">
        <v>277</v>
      </c>
      <c r="F1557" s="137" t="s">
        <v>277</v>
      </c>
      <c r="G1557" s="138" t="s">
        <v>277</v>
      </c>
      <c r="H1557" s="143" t="s">
        <v>277</v>
      </c>
      <c r="I1557" s="146" t="s">
        <v>277</v>
      </c>
      <c r="J1557" s="137" t="s">
        <v>277</v>
      </c>
      <c r="K1557" s="146" t="s">
        <v>277</v>
      </c>
      <c r="L1557" s="137" t="s">
        <v>277</v>
      </c>
      <c r="M1557" s="146" t="s">
        <v>277</v>
      </c>
      <c r="N1557" s="137" t="s">
        <v>277</v>
      </c>
      <c r="O1557" s="138" t="s">
        <v>277</v>
      </c>
      <c r="P1557" s="137">
        <v>0.96212121212333346</v>
      </c>
      <c r="Q1557" s="138">
        <v>0.97222222222416643</v>
      </c>
    </row>
    <row r="1558" spans="1:17" ht="20.149999999999999" customHeight="1" x14ac:dyDescent="0.35">
      <c r="A1558" s="148"/>
      <c r="C1558" s="136" t="s">
        <v>1818</v>
      </c>
      <c r="D1558" s="143" t="s">
        <v>277</v>
      </c>
      <c r="E1558" s="146" t="s">
        <v>277</v>
      </c>
      <c r="F1558" s="137" t="s">
        <v>277</v>
      </c>
      <c r="G1558" s="138" t="s">
        <v>277</v>
      </c>
      <c r="H1558" s="143" t="s">
        <v>277</v>
      </c>
      <c r="I1558" s="146" t="s">
        <v>277</v>
      </c>
      <c r="J1558" s="137" t="s">
        <v>277</v>
      </c>
      <c r="K1558" s="146" t="s">
        <v>277</v>
      </c>
      <c r="L1558" s="137" t="s">
        <v>277</v>
      </c>
      <c r="M1558" s="146" t="s">
        <v>277</v>
      </c>
      <c r="N1558" s="137" t="s">
        <v>277</v>
      </c>
      <c r="O1558" s="138" t="s">
        <v>277</v>
      </c>
      <c r="P1558" s="137">
        <v>0.92162471396750012</v>
      </c>
      <c r="Q1558" s="138">
        <v>0.95423340962000003</v>
      </c>
    </row>
    <row r="1559" spans="1:17" ht="20.149999999999999" customHeight="1" x14ac:dyDescent="0.35">
      <c r="A1559" s="148"/>
      <c r="C1559" s="136" t="s">
        <v>1819</v>
      </c>
      <c r="D1559" s="143" t="s">
        <v>277</v>
      </c>
      <c r="E1559" s="146" t="s">
        <v>277</v>
      </c>
      <c r="F1559" s="137">
        <v>0.98140000000000005</v>
      </c>
      <c r="G1559" s="138">
        <v>1</v>
      </c>
      <c r="H1559" s="143" t="s">
        <v>277</v>
      </c>
      <c r="I1559" s="146" t="s">
        <v>277</v>
      </c>
      <c r="J1559" s="137" t="s">
        <v>277</v>
      </c>
      <c r="K1559" s="146" t="s">
        <v>277</v>
      </c>
      <c r="L1559" s="137" t="s">
        <v>277</v>
      </c>
      <c r="M1559" s="146" t="s">
        <v>277</v>
      </c>
      <c r="N1559" s="137" t="s">
        <v>277</v>
      </c>
      <c r="O1559" s="138" t="s">
        <v>277</v>
      </c>
      <c r="P1559" s="137" t="s">
        <v>277</v>
      </c>
      <c r="Q1559" s="138" t="s">
        <v>277</v>
      </c>
    </row>
    <row r="1560" spans="1:17" ht="20.149999999999999" customHeight="1" x14ac:dyDescent="0.35">
      <c r="A1560" s="148"/>
      <c r="C1560" s="136" t="s">
        <v>1820</v>
      </c>
      <c r="D1560" s="143" t="s">
        <v>277</v>
      </c>
      <c r="E1560" s="146" t="s">
        <v>277</v>
      </c>
      <c r="F1560" s="137">
        <v>0</v>
      </c>
      <c r="G1560" s="138">
        <v>0.99410063636363644</v>
      </c>
      <c r="H1560" s="143" t="s">
        <v>277</v>
      </c>
      <c r="I1560" s="146" t="s">
        <v>277</v>
      </c>
      <c r="J1560" s="137" t="s">
        <v>277</v>
      </c>
      <c r="K1560" s="146" t="s">
        <v>277</v>
      </c>
      <c r="L1560" s="137" t="s">
        <v>277</v>
      </c>
      <c r="M1560" s="146" t="s">
        <v>277</v>
      </c>
      <c r="N1560" s="137" t="s">
        <v>277</v>
      </c>
      <c r="O1560" s="138" t="s">
        <v>277</v>
      </c>
      <c r="P1560" s="137">
        <v>0.9921875</v>
      </c>
      <c r="Q1560" s="138" t="s">
        <v>277</v>
      </c>
    </row>
    <row r="1561" spans="1:17" ht="20.149999999999999" customHeight="1" x14ac:dyDescent="0.35">
      <c r="A1561" s="148"/>
      <c r="C1561" s="136" t="s">
        <v>1821</v>
      </c>
      <c r="D1561" s="143" t="s">
        <v>277</v>
      </c>
      <c r="E1561" s="146" t="s">
        <v>277</v>
      </c>
      <c r="F1561" s="137">
        <v>1</v>
      </c>
      <c r="G1561" s="138">
        <v>1</v>
      </c>
      <c r="H1561" s="143" t="s">
        <v>277</v>
      </c>
      <c r="I1561" s="146" t="s">
        <v>277</v>
      </c>
      <c r="J1561" s="137" t="s">
        <v>277</v>
      </c>
      <c r="K1561" s="146" t="s">
        <v>277</v>
      </c>
      <c r="L1561" s="137" t="s">
        <v>277</v>
      </c>
      <c r="M1561" s="146" t="s">
        <v>277</v>
      </c>
      <c r="N1561" s="137" t="s">
        <v>277</v>
      </c>
      <c r="O1561" s="138" t="s">
        <v>277</v>
      </c>
      <c r="P1561" s="137">
        <v>0.95194367921600009</v>
      </c>
      <c r="Q1561" s="138">
        <v>0.97897268298700002</v>
      </c>
    </row>
    <row r="1562" spans="1:17" ht="20.149999999999999" customHeight="1" x14ac:dyDescent="0.35">
      <c r="A1562" s="148"/>
      <c r="C1562" s="136" t="s">
        <v>1822</v>
      </c>
      <c r="D1562" s="143">
        <v>0.99753289473684204</v>
      </c>
      <c r="E1562" s="146">
        <v>0.99785545785974705</v>
      </c>
      <c r="F1562" s="137">
        <v>0.9998999999999999</v>
      </c>
      <c r="G1562" s="138">
        <v>0.84418390909090912</v>
      </c>
      <c r="H1562" s="143" t="s">
        <v>277</v>
      </c>
      <c r="I1562" s="146" t="s">
        <v>277</v>
      </c>
      <c r="J1562" s="137" t="s">
        <v>277</v>
      </c>
      <c r="K1562" s="146" t="s">
        <v>277</v>
      </c>
      <c r="L1562" s="137" t="s">
        <v>277</v>
      </c>
      <c r="M1562" s="146" t="s">
        <v>277</v>
      </c>
      <c r="N1562" s="137">
        <v>0.9841688654353562</v>
      </c>
      <c r="O1562" s="138">
        <v>0.95833333333333337</v>
      </c>
      <c r="P1562" s="137">
        <v>0.94998295776416664</v>
      </c>
      <c r="Q1562" s="138">
        <v>0.93497474747499998</v>
      </c>
    </row>
    <row r="1563" spans="1:17" ht="20.149999999999999" customHeight="1" x14ac:dyDescent="0.35">
      <c r="A1563" s="148"/>
      <c r="C1563" s="136" t="s">
        <v>1823</v>
      </c>
      <c r="D1563" s="143" t="s">
        <v>277</v>
      </c>
      <c r="E1563" s="146" t="s">
        <v>277</v>
      </c>
      <c r="F1563" s="137" t="s">
        <v>277</v>
      </c>
      <c r="G1563" s="138" t="s">
        <v>277</v>
      </c>
      <c r="H1563" s="143" t="s">
        <v>277</v>
      </c>
      <c r="I1563" s="146" t="s">
        <v>277</v>
      </c>
      <c r="J1563" s="137" t="s">
        <v>277</v>
      </c>
      <c r="K1563" s="146" t="s">
        <v>277</v>
      </c>
      <c r="L1563" s="137" t="s">
        <v>277</v>
      </c>
      <c r="M1563" s="146" t="s">
        <v>277</v>
      </c>
      <c r="N1563" s="137" t="s">
        <v>277</v>
      </c>
      <c r="O1563" s="138" t="s">
        <v>277</v>
      </c>
      <c r="P1563" s="137">
        <v>0.98780487805000006</v>
      </c>
      <c r="Q1563" s="138">
        <v>0.95170145361363656</v>
      </c>
    </row>
    <row r="1564" spans="1:17" ht="20.149999999999999" customHeight="1" x14ac:dyDescent="0.35">
      <c r="A1564" s="148"/>
      <c r="C1564" s="136" t="s">
        <v>1824</v>
      </c>
      <c r="D1564" s="143" t="s">
        <v>277</v>
      </c>
      <c r="E1564" s="146" t="s">
        <v>277</v>
      </c>
      <c r="F1564" s="137" t="s">
        <v>277</v>
      </c>
      <c r="G1564" s="138" t="s">
        <v>277</v>
      </c>
      <c r="H1564" s="143" t="s">
        <v>277</v>
      </c>
      <c r="I1564" s="146" t="s">
        <v>277</v>
      </c>
      <c r="J1564" s="137" t="s">
        <v>277</v>
      </c>
      <c r="K1564" s="146" t="s">
        <v>277</v>
      </c>
      <c r="L1564" s="137" t="s">
        <v>277</v>
      </c>
      <c r="M1564" s="146" t="s">
        <v>277</v>
      </c>
      <c r="N1564" s="137" t="s">
        <v>277</v>
      </c>
      <c r="O1564" s="138" t="s">
        <v>277</v>
      </c>
      <c r="P1564" s="137">
        <v>0.85333333333333328</v>
      </c>
      <c r="Q1564" s="138">
        <v>0.86545454545454548</v>
      </c>
    </row>
    <row r="1565" spans="1:17" ht="20.149999999999999" customHeight="1" x14ac:dyDescent="0.35">
      <c r="A1565" s="148"/>
      <c r="C1565" s="136" t="s">
        <v>1825</v>
      </c>
      <c r="D1565" s="143" t="s">
        <v>277</v>
      </c>
      <c r="E1565" s="146" t="s">
        <v>277</v>
      </c>
      <c r="F1565" s="137" t="s">
        <v>277</v>
      </c>
      <c r="G1565" s="138" t="s">
        <v>277</v>
      </c>
      <c r="H1565" s="143" t="s">
        <v>277</v>
      </c>
      <c r="I1565" s="146" t="s">
        <v>277</v>
      </c>
      <c r="J1565" s="137" t="s">
        <v>277</v>
      </c>
      <c r="K1565" s="146" t="s">
        <v>277</v>
      </c>
      <c r="L1565" s="137" t="s">
        <v>277</v>
      </c>
      <c r="M1565" s="146" t="s">
        <v>277</v>
      </c>
      <c r="N1565" s="137" t="s">
        <v>277</v>
      </c>
      <c r="O1565" s="138" t="s">
        <v>277</v>
      </c>
      <c r="P1565" s="137">
        <v>1</v>
      </c>
      <c r="Q1565" s="138">
        <v>0.93055555555750002</v>
      </c>
    </row>
    <row r="1566" spans="1:17" ht="20.149999999999999" customHeight="1" x14ac:dyDescent="0.35">
      <c r="A1566" s="148"/>
      <c r="C1566" s="136" t="s">
        <v>1826</v>
      </c>
      <c r="D1566" s="143" t="s">
        <v>277</v>
      </c>
      <c r="E1566" s="146" t="s">
        <v>277</v>
      </c>
      <c r="F1566" s="137">
        <v>0</v>
      </c>
      <c r="G1566" s="138">
        <v>1</v>
      </c>
      <c r="H1566" s="143" t="s">
        <v>277</v>
      </c>
      <c r="I1566" s="146" t="s">
        <v>277</v>
      </c>
      <c r="J1566" s="137" t="s">
        <v>277</v>
      </c>
      <c r="K1566" s="146" t="s">
        <v>277</v>
      </c>
      <c r="L1566" s="137" t="s">
        <v>277</v>
      </c>
      <c r="M1566" s="146" t="s">
        <v>277</v>
      </c>
      <c r="N1566" s="137" t="s">
        <v>277</v>
      </c>
      <c r="O1566" s="138" t="s">
        <v>277</v>
      </c>
      <c r="P1566" s="137" t="s">
        <v>277</v>
      </c>
      <c r="Q1566" s="138" t="s">
        <v>277</v>
      </c>
    </row>
    <row r="1567" spans="1:17" ht="20.149999999999999" customHeight="1" x14ac:dyDescent="0.35">
      <c r="A1567" s="148"/>
      <c r="C1567" s="136" t="s">
        <v>1827</v>
      </c>
      <c r="D1567" s="143" t="s">
        <v>277</v>
      </c>
      <c r="E1567" s="146" t="s">
        <v>277</v>
      </c>
      <c r="F1567" s="137">
        <v>0</v>
      </c>
      <c r="G1567" s="138">
        <v>1</v>
      </c>
      <c r="H1567" s="143" t="s">
        <v>277</v>
      </c>
      <c r="I1567" s="146" t="s">
        <v>277</v>
      </c>
      <c r="J1567" s="137" t="s">
        <v>277</v>
      </c>
      <c r="K1567" s="146" t="s">
        <v>277</v>
      </c>
      <c r="L1567" s="137" t="s">
        <v>277</v>
      </c>
      <c r="M1567" s="146" t="s">
        <v>277</v>
      </c>
      <c r="N1567" s="137" t="s">
        <v>277</v>
      </c>
      <c r="O1567" s="138">
        <v>0.66666666666666663</v>
      </c>
      <c r="P1567" s="137">
        <v>0.99065656565833327</v>
      </c>
      <c r="Q1567" s="138">
        <v>0.95862470862916671</v>
      </c>
    </row>
    <row r="1568" spans="1:17" ht="20.149999999999999" customHeight="1" x14ac:dyDescent="0.35">
      <c r="A1568" s="148"/>
      <c r="C1568" s="136" t="s">
        <v>1828</v>
      </c>
      <c r="D1568" s="143" t="s">
        <v>277</v>
      </c>
      <c r="E1568" s="146" t="s">
        <v>277</v>
      </c>
      <c r="F1568" s="137" t="s">
        <v>277</v>
      </c>
      <c r="G1568" s="138" t="s">
        <v>277</v>
      </c>
      <c r="H1568" s="143" t="s">
        <v>277</v>
      </c>
      <c r="I1568" s="146" t="s">
        <v>277</v>
      </c>
      <c r="J1568" s="137" t="s">
        <v>277</v>
      </c>
      <c r="K1568" s="146" t="s">
        <v>277</v>
      </c>
      <c r="L1568" s="137" t="s">
        <v>277</v>
      </c>
      <c r="M1568" s="146" t="s">
        <v>277</v>
      </c>
      <c r="N1568" s="137" t="s">
        <v>277</v>
      </c>
      <c r="O1568" s="138" t="s">
        <v>277</v>
      </c>
      <c r="P1568" s="137">
        <v>0.95246971109416678</v>
      </c>
      <c r="Q1568" s="138">
        <v>0.87622891654750001</v>
      </c>
    </row>
    <row r="1569" spans="1:17" ht="20.149999999999999" customHeight="1" x14ac:dyDescent="0.35">
      <c r="A1569" s="148"/>
      <c r="C1569" s="136" t="s">
        <v>1829</v>
      </c>
      <c r="D1569" s="143" t="s">
        <v>277</v>
      </c>
      <c r="E1569" s="146" t="s">
        <v>277</v>
      </c>
      <c r="F1569" s="137">
        <v>0</v>
      </c>
      <c r="G1569" s="138">
        <v>0.97565709090909081</v>
      </c>
      <c r="H1569" s="143" t="s">
        <v>277</v>
      </c>
      <c r="I1569" s="146" t="s">
        <v>277</v>
      </c>
      <c r="J1569" s="137" t="s">
        <v>277</v>
      </c>
      <c r="K1569" s="146" t="s">
        <v>277</v>
      </c>
      <c r="L1569" s="137" t="s">
        <v>277</v>
      </c>
      <c r="M1569" s="146" t="s">
        <v>277</v>
      </c>
      <c r="N1569" s="137" t="s">
        <v>277</v>
      </c>
      <c r="O1569" s="138" t="s">
        <v>277</v>
      </c>
      <c r="P1569" s="137" t="s">
        <v>277</v>
      </c>
      <c r="Q1569" s="138" t="s">
        <v>277</v>
      </c>
    </row>
    <row r="1570" spans="1:17" ht="20.149999999999999" customHeight="1" x14ac:dyDescent="0.35">
      <c r="A1570" s="148"/>
      <c r="C1570" s="136" t="s">
        <v>1830</v>
      </c>
      <c r="D1570" s="143" t="s">
        <v>277</v>
      </c>
      <c r="E1570" s="146" t="s">
        <v>277</v>
      </c>
      <c r="F1570" s="137" t="s">
        <v>277</v>
      </c>
      <c r="G1570" s="138" t="s">
        <v>277</v>
      </c>
      <c r="H1570" s="143" t="s">
        <v>277</v>
      </c>
      <c r="I1570" s="146" t="s">
        <v>277</v>
      </c>
      <c r="J1570" s="137" t="s">
        <v>277</v>
      </c>
      <c r="K1570" s="146" t="s">
        <v>277</v>
      </c>
      <c r="L1570" s="137" t="s">
        <v>277</v>
      </c>
      <c r="M1570" s="146" t="s">
        <v>277</v>
      </c>
      <c r="N1570" s="137" t="s">
        <v>277</v>
      </c>
      <c r="O1570" s="138" t="s">
        <v>277</v>
      </c>
      <c r="P1570" s="137">
        <v>0.99444444444500002</v>
      </c>
      <c r="Q1570" s="138">
        <v>0.99444444444500002</v>
      </c>
    </row>
    <row r="1571" spans="1:17" ht="20.149999999999999" customHeight="1" x14ac:dyDescent="0.35">
      <c r="A1571" s="148"/>
      <c r="C1571" s="136" t="s">
        <v>1831</v>
      </c>
      <c r="D1571" s="143" t="s">
        <v>277</v>
      </c>
      <c r="E1571" s="146" t="s">
        <v>277</v>
      </c>
      <c r="F1571" s="137">
        <v>1</v>
      </c>
      <c r="G1571" s="138">
        <v>1</v>
      </c>
      <c r="H1571" s="143" t="s">
        <v>277</v>
      </c>
      <c r="I1571" s="146" t="s">
        <v>277</v>
      </c>
      <c r="J1571" s="137" t="s">
        <v>277</v>
      </c>
      <c r="K1571" s="146" t="s">
        <v>277</v>
      </c>
      <c r="L1571" s="137" t="s">
        <v>277</v>
      </c>
      <c r="M1571" s="146" t="s">
        <v>277</v>
      </c>
      <c r="N1571" s="137" t="s">
        <v>277</v>
      </c>
      <c r="O1571" s="138" t="s">
        <v>277</v>
      </c>
      <c r="P1571" s="137">
        <v>0.87382445141100007</v>
      </c>
      <c r="Q1571" s="138">
        <v>0.96658574266200004</v>
      </c>
    </row>
    <row r="1572" spans="1:17" ht="20.149999999999999" customHeight="1" x14ac:dyDescent="0.35">
      <c r="A1572" s="148"/>
      <c r="C1572" s="136" t="s">
        <v>1832</v>
      </c>
      <c r="D1572" s="143" t="s">
        <v>277</v>
      </c>
      <c r="E1572" s="146" t="s">
        <v>277</v>
      </c>
      <c r="F1572" s="137">
        <v>0</v>
      </c>
      <c r="G1572" s="138">
        <v>1</v>
      </c>
      <c r="H1572" s="143" t="s">
        <v>277</v>
      </c>
      <c r="I1572" s="146" t="s">
        <v>277</v>
      </c>
      <c r="J1572" s="137" t="s">
        <v>277</v>
      </c>
      <c r="K1572" s="146" t="s">
        <v>277</v>
      </c>
      <c r="L1572" s="137" t="s">
        <v>277</v>
      </c>
      <c r="M1572" s="146" t="s">
        <v>277</v>
      </c>
      <c r="N1572" s="137" t="s">
        <v>277</v>
      </c>
      <c r="O1572" s="138" t="s">
        <v>277</v>
      </c>
      <c r="P1572" s="137">
        <v>0.92406808068999979</v>
      </c>
      <c r="Q1572" s="138">
        <v>0.94985994398000007</v>
      </c>
    </row>
    <row r="1573" spans="1:17" ht="20.149999999999999" customHeight="1" x14ac:dyDescent="0.35">
      <c r="A1573" s="148"/>
      <c r="C1573" s="136" t="s">
        <v>1833</v>
      </c>
      <c r="D1573" s="143" t="s">
        <v>277</v>
      </c>
      <c r="E1573" s="146" t="s">
        <v>277</v>
      </c>
      <c r="F1573" s="137" t="s">
        <v>277</v>
      </c>
      <c r="G1573" s="138" t="s">
        <v>277</v>
      </c>
      <c r="H1573" s="143" t="s">
        <v>277</v>
      </c>
      <c r="I1573" s="146" t="s">
        <v>277</v>
      </c>
      <c r="J1573" s="137" t="s">
        <v>277</v>
      </c>
      <c r="K1573" s="146" t="s">
        <v>277</v>
      </c>
      <c r="L1573" s="137" t="s">
        <v>277</v>
      </c>
      <c r="M1573" s="146" t="s">
        <v>277</v>
      </c>
      <c r="N1573" s="137" t="s">
        <v>277</v>
      </c>
      <c r="O1573" s="138" t="s">
        <v>277</v>
      </c>
      <c r="P1573" s="137">
        <v>0.95833333333749993</v>
      </c>
      <c r="Q1573" s="138">
        <v>0.95445747800800007</v>
      </c>
    </row>
    <row r="1574" spans="1:17" ht="20.149999999999999" customHeight="1" x14ac:dyDescent="0.35">
      <c r="A1574" s="148"/>
      <c r="C1574" s="136" t="s">
        <v>1834</v>
      </c>
      <c r="D1574" s="143" t="s">
        <v>277</v>
      </c>
      <c r="E1574" s="146" t="s">
        <v>277</v>
      </c>
      <c r="F1574" s="137" t="s">
        <v>277</v>
      </c>
      <c r="G1574" s="138" t="s">
        <v>277</v>
      </c>
      <c r="H1574" s="143" t="s">
        <v>277</v>
      </c>
      <c r="I1574" s="146" t="s">
        <v>277</v>
      </c>
      <c r="J1574" s="137" t="s">
        <v>277</v>
      </c>
      <c r="K1574" s="146" t="s">
        <v>277</v>
      </c>
      <c r="L1574" s="137" t="s">
        <v>277</v>
      </c>
      <c r="M1574" s="146" t="s">
        <v>277</v>
      </c>
      <c r="N1574" s="137" t="s">
        <v>277</v>
      </c>
      <c r="O1574" s="138" t="s">
        <v>277</v>
      </c>
      <c r="P1574" s="137">
        <v>0.96336996337250003</v>
      </c>
      <c r="Q1574" s="138">
        <v>0.98809523809666655</v>
      </c>
    </row>
    <row r="1575" spans="1:17" ht="20.149999999999999" customHeight="1" x14ac:dyDescent="0.35">
      <c r="A1575" s="148"/>
      <c r="C1575" s="136" t="s">
        <v>1835</v>
      </c>
      <c r="D1575" s="143" t="s">
        <v>277</v>
      </c>
      <c r="E1575" s="146" t="s">
        <v>277</v>
      </c>
      <c r="F1575" s="137">
        <v>0</v>
      </c>
      <c r="G1575" s="138">
        <v>0.98867618181818173</v>
      </c>
      <c r="H1575" s="143" t="s">
        <v>277</v>
      </c>
      <c r="I1575" s="146" t="s">
        <v>277</v>
      </c>
      <c r="J1575" s="137" t="s">
        <v>277</v>
      </c>
      <c r="K1575" s="146" t="s">
        <v>277</v>
      </c>
      <c r="L1575" s="137" t="s">
        <v>277</v>
      </c>
      <c r="M1575" s="146" t="s">
        <v>277</v>
      </c>
      <c r="N1575" s="137" t="s">
        <v>277</v>
      </c>
      <c r="O1575" s="138" t="s">
        <v>277</v>
      </c>
      <c r="P1575" s="137">
        <v>0.83625730994750014</v>
      </c>
      <c r="Q1575" s="138">
        <v>0.94340690436000008</v>
      </c>
    </row>
    <row r="1576" spans="1:17" ht="20.149999999999999" customHeight="1" x14ac:dyDescent="0.35">
      <c r="A1576" s="148"/>
      <c r="C1576" s="136" t="s">
        <v>1836</v>
      </c>
      <c r="D1576" s="143" t="s">
        <v>277</v>
      </c>
      <c r="E1576" s="146" t="s">
        <v>277</v>
      </c>
      <c r="F1576" s="137" t="s">
        <v>277</v>
      </c>
      <c r="G1576" s="138" t="s">
        <v>277</v>
      </c>
      <c r="H1576" s="143" t="s">
        <v>277</v>
      </c>
      <c r="I1576" s="146" t="s">
        <v>277</v>
      </c>
      <c r="J1576" s="137" t="s">
        <v>277</v>
      </c>
      <c r="K1576" s="146" t="s">
        <v>277</v>
      </c>
      <c r="L1576" s="137" t="s">
        <v>277</v>
      </c>
      <c r="M1576" s="146" t="s">
        <v>277</v>
      </c>
      <c r="N1576" s="137" t="s">
        <v>277</v>
      </c>
      <c r="O1576" s="138" t="s">
        <v>277</v>
      </c>
      <c r="P1576" s="137">
        <v>0.83333333334000004</v>
      </c>
      <c r="Q1576" s="138">
        <v>0.95833333333500004</v>
      </c>
    </row>
    <row r="1577" spans="1:17" ht="20.149999999999999" customHeight="1" x14ac:dyDescent="0.35">
      <c r="A1577" s="148"/>
      <c r="C1577" s="136" t="s">
        <v>1837</v>
      </c>
      <c r="D1577" s="143" t="s">
        <v>277</v>
      </c>
      <c r="E1577" s="146" t="s">
        <v>277</v>
      </c>
      <c r="F1577" s="137" t="s">
        <v>277</v>
      </c>
      <c r="G1577" s="138" t="s">
        <v>277</v>
      </c>
      <c r="H1577" s="143" t="s">
        <v>277</v>
      </c>
      <c r="I1577" s="146" t="s">
        <v>277</v>
      </c>
      <c r="J1577" s="137" t="s">
        <v>277</v>
      </c>
      <c r="K1577" s="146" t="s">
        <v>277</v>
      </c>
      <c r="L1577" s="137" t="s">
        <v>277</v>
      </c>
      <c r="M1577" s="146" t="s">
        <v>277</v>
      </c>
      <c r="N1577" s="137" t="s">
        <v>277</v>
      </c>
      <c r="O1577" s="138" t="s">
        <v>277</v>
      </c>
      <c r="P1577" s="137">
        <v>0.88675213675500009</v>
      </c>
      <c r="Q1577" s="138">
        <v>0.8937621832399999</v>
      </c>
    </row>
    <row r="1578" spans="1:17" ht="20.149999999999999" customHeight="1" x14ac:dyDescent="0.35">
      <c r="A1578" s="148"/>
      <c r="C1578" s="136" t="s">
        <v>1838</v>
      </c>
      <c r="D1578" s="143" t="s">
        <v>277</v>
      </c>
      <c r="E1578" s="146" t="s">
        <v>277</v>
      </c>
      <c r="F1578" s="137" t="s">
        <v>277</v>
      </c>
      <c r="G1578" s="138" t="s">
        <v>277</v>
      </c>
      <c r="H1578" s="143" t="s">
        <v>277</v>
      </c>
      <c r="I1578" s="146" t="s">
        <v>277</v>
      </c>
      <c r="J1578" s="137" t="s">
        <v>277</v>
      </c>
      <c r="K1578" s="146" t="s">
        <v>277</v>
      </c>
      <c r="L1578" s="137" t="s">
        <v>277</v>
      </c>
      <c r="M1578" s="146" t="s">
        <v>277</v>
      </c>
      <c r="N1578" s="137" t="s">
        <v>277</v>
      </c>
      <c r="O1578" s="138" t="s">
        <v>277</v>
      </c>
      <c r="P1578" s="137">
        <v>0.89700577201166698</v>
      </c>
      <c r="Q1578" s="138">
        <v>0.95909090909500005</v>
      </c>
    </row>
    <row r="1579" spans="1:17" ht="20.149999999999999" customHeight="1" x14ac:dyDescent="0.35">
      <c r="A1579" s="148"/>
      <c r="C1579" s="136" t="s">
        <v>1839</v>
      </c>
      <c r="D1579" s="143" t="s">
        <v>277</v>
      </c>
      <c r="E1579" s="146" t="s">
        <v>277</v>
      </c>
      <c r="F1579" s="137" t="s">
        <v>277</v>
      </c>
      <c r="G1579" s="138" t="s">
        <v>277</v>
      </c>
      <c r="H1579" s="143" t="s">
        <v>277</v>
      </c>
      <c r="I1579" s="146" t="s">
        <v>277</v>
      </c>
      <c r="J1579" s="137" t="s">
        <v>277</v>
      </c>
      <c r="K1579" s="146" t="s">
        <v>277</v>
      </c>
      <c r="L1579" s="137" t="s">
        <v>277</v>
      </c>
      <c r="M1579" s="146" t="s">
        <v>277</v>
      </c>
      <c r="N1579" s="137" t="s">
        <v>277</v>
      </c>
      <c r="O1579" s="138">
        <v>0.625</v>
      </c>
      <c r="P1579" s="137">
        <v>0.96391472562833325</v>
      </c>
      <c r="Q1579" s="138">
        <v>0.9581369040283334</v>
      </c>
    </row>
    <row r="1580" spans="1:17" ht="20.149999999999999" customHeight="1" x14ac:dyDescent="0.35">
      <c r="A1580" s="148"/>
      <c r="C1580" s="136" t="s">
        <v>1840</v>
      </c>
      <c r="D1580" s="143" t="s">
        <v>277</v>
      </c>
      <c r="E1580" s="146" t="s">
        <v>277</v>
      </c>
      <c r="F1580" s="137" t="s">
        <v>277</v>
      </c>
      <c r="G1580" s="138" t="s">
        <v>277</v>
      </c>
      <c r="H1580" s="143" t="s">
        <v>277</v>
      </c>
      <c r="I1580" s="146" t="s">
        <v>277</v>
      </c>
      <c r="J1580" s="137" t="s">
        <v>277</v>
      </c>
      <c r="K1580" s="146" t="s">
        <v>277</v>
      </c>
      <c r="L1580" s="137" t="s">
        <v>277</v>
      </c>
      <c r="M1580" s="146" t="s">
        <v>277</v>
      </c>
      <c r="N1580" s="137" t="s">
        <v>277</v>
      </c>
      <c r="O1580" s="138" t="s">
        <v>277</v>
      </c>
      <c r="P1580" s="137">
        <v>0.84913446055583319</v>
      </c>
      <c r="Q1580" s="138">
        <v>0.92982133808699996</v>
      </c>
    </row>
    <row r="1581" spans="1:17" ht="20.149999999999999" customHeight="1" x14ac:dyDescent="0.35">
      <c r="A1581" s="148"/>
      <c r="C1581" s="136" t="s">
        <v>1841</v>
      </c>
      <c r="D1581" s="143" t="s">
        <v>277</v>
      </c>
      <c r="E1581" s="146" t="s">
        <v>277</v>
      </c>
      <c r="F1581" s="137" t="s">
        <v>277</v>
      </c>
      <c r="G1581" s="138" t="s">
        <v>277</v>
      </c>
      <c r="H1581" s="143" t="s">
        <v>277</v>
      </c>
      <c r="I1581" s="146" t="s">
        <v>277</v>
      </c>
      <c r="J1581" s="137" t="s">
        <v>277</v>
      </c>
      <c r="K1581" s="146" t="s">
        <v>277</v>
      </c>
      <c r="L1581" s="137" t="s">
        <v>277</v>
      </c>
      <c r="M1581" s="146" t="s">
        <v>277</v>
      </c>
      <c r="N1581" s="137" t="s">
        <v>277</v>
      </c>
      <c r="O1581" s="138" t="s">
        <v>277</v>
      </c>
      <c r="P1581" s="137">
        <v>1</v>
      </c>
      <c r="Q1581" s="138">
        <v>0.94117647059000009</v>
      </c>
    </row>
    <row r="1582" spans="1:17" ht="20.149999999999999" customHeight="1" x14ac:dyDescent="0.35">
      <c r="A1582" s="148"/>
      <c r="C1582" s="136" t="s">
        <v>1842</v>
      </c>
      <c r="D1582" s="143" t="s">
        <v>277</v>
      </c>
      <c r="E1582" s="146" t="s">
        <v>277</v>
      </c>
      <c r="F1582" s="137">
        <v>0</v>
      </c>
      <c r="G1582" s="138">
        <v>1</v>
      </c>
      <c r="H1582" s="143" t="s">
        <v>277</v>
      </c>
      <c r="I1582" s="146" t="s">
        <v>277</v>
      </c>
      <c r="J1582" s="137" t="s">
        <v>277</v>
      </c>
      <c r="K1582" s="146" t="s">
        <v>277</v>
      </c>
      <c r="L1582" s="137" t="s">
        <v>277</v>
      </c>
      <c r="M1582" s="146" t="s">
        <v>277</v>
      </c>
      <c r="N1582" s="137" t="s">
        <v>277</v>
      </c>
      <c r="O1582" s="138" t="s">
        <v>277</v>
      </c>
      <c r="P1582" s="137" t="s">
        <v>277</v>
      </c>
      <c r="Q1582" s="138" t="s">
        <v>277</v>
      </c>
    </row>
    <row r="1583" spans="1:17" ht="20.149999999999999" customHeight="1" x14ac:dyDescent="0.35">
      <c r="A1583" s="148"/>
      <c r="C1583" s="136" t="s">
        <v>1843</v>
      </c>
      <c r="D1583" s="143" t="s">
        <v>277</v>
      </c>
      <c r="E1583" s="146" t="s">
        <v>277</v>
      </c>
      <c r="F1583" s="137" t="s">
        <v>277</v>
      </c>
      <c r="G1583" s="138" t="s">
        <v>277</v>
      </c>
      <c r="H1583" s="143" t="s">
        <v>277</v>
      </c>
      <c r="I1583" s="146" t="s">
        <v>277</v>
      </c>
      <c r="J1583" s="137" t="s">
        <v>277</v>
      </c>
      <c r="K1583" s="146" t="s">
        <v>277</v>
      </c>
      <c r="L1583" s="137" t="s">
        <v>277</v>
      </c>
      <c r="M1583" s="146" t="s">
        <v>277</v>
      </c>
      <c r="N1583" s="137" t="s">
        <v>277</v>
      </c>
      <c r="O1583" s="138" t="s">
        <v>277</v>
      </c>
      <c r="P1583" s="137">
        <v>1</v>
      </c>
      <c r="Q1583" s="138">
        <v>0.98580764453583347</v>
      </c>
    </row>
    <row r="1584" spans="1:17" ht="20.149999999999999" customHeight="1" x14ac:dyDescent="0.35">
      <c r="A1584" s="148"/>
      <c r="C1584" s="136" t="s">
        <v>1844</v>
      </c>
      <c r="D1584" s="143" t="s">
        <v>277</v>
      </c>
      <c r="E1584" s="146" t="s">
        <v>277</v>
      </c>
      <c r="F1584" s="137" t="s">
        <v>277</v>
      </c>
      <c r="G1584" s="138" t="s">
        <v>277</v>
      </c>
      <c r="H1584" s="143" t="s">
        <v>277</v>
      </c>
      <c r="I1584" s="146" t="s">
        <v>277</v>
      </c>
      <c r="J1584" s="137" t="s">
        <v>277</v>
      </c>
      <c r="K1584" s="146" t="s">
        <v>277</v>
      </c>
      <c r="L1584" s="137" t="s">
        <v>277</v>
      </c>
      <c r="M1584" s="146" t="s">
        <v>277</v>
      </c>
      <c r="N1584" s="137" t="s">
        <v>277</v>
      </c>
      <c r="O1584" s="138" t="s">
        <v>277</v>
      </c>
      <c r="P1584" s="137">
        <v>1</v>
      </c>
      <c r="Q1584" s="138">
        <v>1</v>
      </c>
    </row>
    <row r="1585" spans="1:17" ht="20.149999999999999" customHeight="1" x14ac:dyDescent="0.35">
      <c r="A1585" s="148"/>
      <c r="C1585" s="136" t="s">
        <v>1845</v>
      </c>
      <c r="D1585" s="143" t="s">
        <v>277</v>
      </c>
      <c r="E1585" s="146" t="s">
        <v>277</v>
      </c>
      <c r="F1585" s="137" t="s">
        <v>277</v>
      </c>
      <c r="G1585" s="138" t="s">
        <v>277</v>
      </c>
      <c r="H1585" s="143" t="s">
        <v>277</v>
      </c>
      <c r="I1585" s="146" t="s">
        <v>277</v>
      </c>
      <c r="J1585" s="137">
        <v>0.99999411764705892</v>
      </c>
      <c r="K1585" s="146">
        <v>0.99605724919300032</v>
      </c>
      <c r="L1585" s="137" t="s">
        <v>277</v>
      </c>
      <c r="M1585" s="146" t="s">
        <v>277</v>
      </c>
      <c r="N1585" s="137" t="s">
        <v>277</v>
      </c>
      <c r="O1585" s="138" t="s">
        <v>277</v>
      </c>
      <c r="P1585" s="137">
        <v>0.85561490978583332</v>
      </c>
      <c r="Q1585" s="138">
        <v>0.83361959678272723</v>
      </c>
    </row>
    <row r="1586" spans="1:17" ht="20.149999999999999" customHeight="1" x14ac:dyDescent="0.35">
      <c r="A1586" s="148"/>
      <c r="C1586" s="136" t="s">
        <v>1846</v>
      </c>
      <c r="D1586" s="143" t="s">
        <v>277</v>
      </c>
      <c r="E1586" s="146" t="s">
        <v>277</v>
      </c>
      <c r="F1586" s="137" t="s">
        <v>277</v>
      </c>
      <c r="G1586" s="138" t="s">
        <v>277</v>
      </c>
      <c r="H1586" s="143" t="s">
        <v>277</v>
      </c>
      <c r="I1586" s="146" t="s">
        <v>277</v>
      </c>
      <c r="J1586" s="137" t="s">
        <v>277</v>
      </c>
      <c r="K1586" s="146" t="s">
        <v>277</v>
      </c>
      <c r="L1586" s="137" t="s">
        <v>277</v>
      </c>
      <c r="M1586" s="146" t="s">
        <v>277</v>
      </c>
      <c r="N1586" s="137" t="s">
        <v>277</v>
      </c>
      <c r="O1586" s="138">
        <v>1</v>
      </c>
      <c r="P1586" s="137">
        <v>0.9712643678166667</v>
      </c>
      <c r="Q1586" s="138">
        <v>0.9622871834775002</v>
      </c>
    </row>
    <row r="1587" spans="1:17" ht="20.149999999999999" customHeight="1" x14ac:dyDescent="0.35">
      <c r="A1587" s="148"/>
      <c r="C1587" s="136" t="s">
        <v>1847</v>
      </c>
      <c r="D1587" s="143" t="s">
        <v>277</v>
      </c>
      <c r="E1587" s="146" t="s">
        <v>277</v>
      </c>
      <c r="F1587" s="137">
        <v>0</v>
      </c>
      <c r="G1587" s="138">
        <v>1</v>
      </c>
      <c r="H1587" s="143" t="s">
        <v>277</v>
      </c>
      <c r="I1587" s="146" t="s">
        <v>277</v>
      </c>
      <c r="J1587" s="137" t="s">
        <v>277</v>
      </c>
      <c r="K1587" s="146" t="s">
        <v>277</v>
      </c>
      <c r="L1587" s="137" t="s">
        <v>277</v>
      </c>
      <c r="M1587" s="146" t="s">
        <v>277</v>
      </c>
      <c r="N1587" s="137" t="s">
        <v>277</v>
      </c>
      <c r="O1587" s="138" t="s">
        <v>277</v>
      </c>
      <c r="P1587" s="137" t="s">
        <v>277</v>
      </c>
      <c r="Q1587" s="138" t="s">
        <v>277</v>
      </c>
    </row>
    <row r="1588" spans="1:17" ht="20.149999999999999" customHeight="1" x14ac:dyDescent="0.35">
      <c r="A1588" s="148"/>
      <c r="C1588" s="136" t="s">
        <v>1848</v>
      </c>
      <c r="D1588" s="143" t="s">
        <v>277</v>
      </c>
      <c r="E1588" s="146" t="s">
        <v>277</v>
      </c>
      <c r="F1588" s="137" t="s">
        <v>277</v>
      </c>
      <c r="G1588" s="138" t="s">
        <v>277</v>
      </c>
      <c r="H1588" s="143" t="s">
        <v>277</v>
      </c>
      <c r="I1588" s="146" t="s">
        <v>277</v>
      </c>
      <c r="J1588" s="137" t="s">
        <v>277</v>
      </c>
      <c r="K1588" s="146" t="s">
        <v>277</v>
      </c>
      <c r="L1588" s="137" t="s">
        <v>277</v>
      </c>
      <c r="M1588" s="146" t="s">
        <v>277</v>
      </c>
      <c r="N1588" s="137" t="s">
        <v>277</v>
      </c>
      <c r="O1588" s="138" t="s">
        <v>277</v>
      </c>
      <c r="P1588" s="137">
        <v>0.69047619047999997</v>
      </c>
      <c r="Q1588" s="138">
        <v>0.71428571428999998</v>
      </c>
    </row>
    <row r="1589" spans="1:17" ht="20.149999999999999" customHeight="1" x14ac:dyDescent="0.35">
      <c r="A1589" s="148"/>
      <c r="C1589" s="136" t="s">
        <v>1849</v>
      </c>
      <c r="D1589" s="143" t="s">
        <v>277</v>
      </c>
      <c r="E1589" s="146" t="s">
        <v>277</v>
      </c>
      <c r="F1589" s="137" t="s">
        <v>277</v>
      </c>
      <c r="G1589" s="138" t="s">
        <v>277</v>
      </c>
      <c r="H1589" s="143" t="s">
        <v>277</v>
      </c>
      <c r="I1589" s="146" t="s">
        <v>277</v>
      </c>
      <c r="J1589" s="137" t="s">
        <v>277</v>
      </c>
      <c r="K1589" s="146" t="s">
        <v>277</v>
      </c>
      <c r="L1589" s="137" t="s">
        <v>277</v>
      </c>
      <c r="M1589" s="146" t="s">
        <v>277</v>
      </c>
      <c r="N1589" s="137" t="s">
        <v>277</v>
      </c>
      <c r="O1589" s="138" t="s">
        <v>277</v>
      </c>
      <c r="P1589" s="137">
        <v>0.94880952381249994</v>
      </c>
      <c r="Q1589" s="138">
        <v>0.97777777778000019</v>
      </c>
    </row>
    <row r="1590" spans="1:17" ht="20.149999999999999" customHeight="1" x14ac:dyDescent="0.35">
      <c r="A1590" s="148"/>
      <c r="C1590" s="136" t="s">
        <v>1850</v>
      </c>
      <c r="D1590" s="143" t="s">
        <v>277</v>
      </c>
      <c r="E1590" s="146" t="s">
        <v>277</v>
      </c>
      <c r="F1590" s="137" t="s">
        <v>277</v>
      </c>
      <c r="G1590" s="138" t="s">
        <v>277</v>
      </c>
      <c r="H1590" s="143" t="s">
        <v>277</v>
      </c>
      <c r="I1590" s="146" t="s">
        <v>277</v>
      </c>
      <c r="J1590" s="137" t="s">
        <v>277</v>
      </c>
      <c r="K1590" s="146" t="s">
        <v>277</v>
      </c>
      <c r="L1590" s="137" t="s">
        <v>277</v>
      </c>
      <c r="M1590" s="146" t="s">
        <v>277</v>
      </c>
      <c r="N1590" s="137" t="s">
        <v>277</v>
      </c>
      <c r="O1590" s="138" t="s">
        <v>277</v>
      </c>
      <c r="P1590" s="137">
        <v>0.98809523809666655</v>
      </c>
      <c r="Q1590" s="138">
        <v>0.92857142857636377</v>
      </c>
    </row>
    <row r="1591" spans="1:17" ht="20.149999999999999" customHeight="1" x14ac:dyDescent="0.35">
      <c r="A1591" s="148"/>
      <c r="C1591" s="136" t="s">
        <v>1851</v>
      </c>
      <c r="D1591" s="143" t="s">
        <v>277</v>
      </c>
      <c r="E1591" s="146" t="s">
        <v>277</v>
      </c>
      <c r="F1591" s="137">
        <v>0</v>
      </c>
      <c r="G1591" s="138">
        <v>1</v>
      </c>
      <c r="H1591" s="143" t="s">
        <v>277</v>
      </c>
      <c r="I1591" s="146" t="s">
        <v>277</v>
      </c>
      <c r="J1591" s="137" t="s">
        <v>277</v>
      </c>
      <c r="K1591" s="146" t="s">
        <v>277</v>
      </c>
      <c r="L1591" s="137" t="s">
        <v>277</v>
      </c>
      <c r="M1591" s="146" t="s">
        <v>277</v>
      </c>
      <c r="N1591" s="137" t="s">
        <v>277</v>
      </c>
      <c r="O1591" s="138" t="s">
        <v>277</v>
      </c>
      <c r="P1591" s="137">
        <v>0.86363636364249996</v>
      </c>
      <c r="Q1591" s="138">
        <v>0.91419631094083342</v>
      </c>
    </row>
    <row r="1592" spans="1:17" ht="20.149999999999999" customHeight="1" x14ac:dyDescent="0.35">
      <c r="A1592" s="148"/>
      <c r="C1592" s="136" t="s">
        <v>1852</v>
      </c>
      <c r="D1592" s="143" t="s">
        <v>277</v>
      </c>
      <c r="E1592" s="146" t="s">
        <v>277</v>
      </c>
      <c r="F1592" s="137" t="s">
        <v>277</v>
      </c>
      <c r="G1592" s="138" t="s">
        <v>277</v>
      </c>
      <c r="H1592" s="143" t="s">
        <v>277</v>
      </c>
      <c r="I1592" s="146" t="s">
        <v>277</v>
      </c>
      <c r="J1592" s="137" t="s">
        <v>277</v>
      </c>
      <c r="K1592" s="146" t="s">
        <v>277</v>
      </c>
      <c r="L1592" s="137" t="s">
        <v>277</v>
      </c>
      <c r="M1592" s="146" t="s">
        <v>277</v>
      </c>
      <c r="N1592" s="137" t="s">
        <v>277</v>
      </c>
      <c r="O1592" s="138" t="s">
        <v>277</v>
      </c>
      <c r="P1592" s="137">
        <v>0.951923076925</v>
      </c>
      <c r="Q1592" s="138">
        <v>1</v>
      </c>
    </row>
    <row r="1593" spans="1:17" ht="20.149999999999999" customHeight="1" x14ac:dyDescent="0.35">
      <c r="A1593" s="148"/>
      <c r="C1593" s="136" t="s">
        <v>1853</v>
      </c>
      <c r="D1593" s="143" t="s">
        <v>277</v>
      </c>
      <c r="E1593" s="146" t="s">
        <v>277</v>
      </c>
      <c r="F1593" s="137" t="s">
        <v>277</v>
      </c>
      <c r="G1593" s="138" t="s">
        <v>277</v>
      </c>
      <c r="H1593" s="143" t="s">
        <v>277</v>
      </c>
      <c r="I1593" s="146" t="s">
        <v>277</v>
      </c>
      <c r="J1593" s="137" t="s">
        <v>277</v>
      </c>
      <c r="K1593" s="146" t="s">
        <v>277</v>
      </c>
      <c r="L1593" s="137" t="s">
        <v>277</v>
      </c>
      <c r="M1593" s="146" t="s">
        <v>277</v>
      </c>
      <c r="N1593" s="137" t="s">
        <v>277</v>
      </c>
      <c r="O1593" s="138" t="s">
        <v>277</v>
      </c>
      <c r="P1593" s="137">
        <v>1</v>
      </c>
      <c r="Q1593" s="138" t="s">
        <v>277</v>
      </c>
    </row>
    <row r="1594" spans="1:17" ht="20.149999999999999" customHeight="1" x14ac:dyDescent="0.35">
      <c r="A1594" s="148"/>
      <c r="C1594" s="136" t="s">
        <v>1854</v>
      </c>
      <c r="D1594" s="143" t="s">
        <v>277</v>
      </c>
      <c r="E1594" s="146" t="s">
        <v>277</v>
      </c>
      <c r="F1594" s="137" t="s">
        <v>277</v>
      </c>
      <c r="G1594" s="138" t="s">
        <v>277</v>
      </c>
      <c r="H1594" s="143" t="s">
        <v>277</v>
      </c>
      <c r="I1594" s="146" t="s">
        <v>277</v>
      </c>
      <c r="J1594" s="137" t="s">
        <v>277</v>
      </c>
      <c r="K1594" s="146" t="s">
        <v>277</v>
      </c>
      <c r="L1594" s="137" t="s">
        <v>277</v>
      </c>
      <c r="M1594" s="146" t="s">
        <v>277</v>
      </c>
      <c r="N1594" s="137" t="s">
        <v>277</v>
      </c>
      <c r="O1594" s="138" t="s">
        <v>277</v>
      </c>
      <c r="P1594" s="137">
        <v>1</v>
      </c>
      <c r="Q1594" s="138">
        <v>0.95833333333499993</v>
      </c>
    </row>
    <row r="1595" spans="1:17" ht="20.149999999999999" customHeight="1" x14ac:dyDescent="0.35">
      <c r="A1595" s="148"/>
      <c r="C1595" s="136" t="s">
        <v>1855</v>
      </c>
      <c r="D1595" s="143" t="s">
        <v>277</v>
      </c>
      <c r="E1595" s="146" t="s">
        <v>277</v>
      </c>
      <c r="F1595" s="137" t="s">
        <v>277</v>
      </c>
      <c r="G1595" s="138" t="s">
        <v>277</v>
      </c>
      <c r="H1595" s="143" t="s">
        <v>277</v>
      </c>
      <c r="I1595" s="146" t="s">
        <v>277</v>
      </c>
      <c r="J1595" s="137" t="s">
        <v>277</v>
      </c>
      <c r="K1595" s="146" t="s">
        <v>277</v>
      </c>
      <c r="L1595" s="137" t="s">
        <v>277</v>
      </c>
      <c r="M1595" s="146" t="s">
        <v>277</v>
      </c>
      <c r="N1595" s="137" t="s">
        <v>277</v>
      </c>
      <c r="O1595" s="138" t="s">
        <v>277</v>
      </c>
      <c r="P1595" s="137">
        <v>0.97499999999999998</v>
      </c>
      <c r="Q1595" s="138">
        <v>1</v>
      </c>
    </row>
    <row r="1596" spans="1:17" ht="20.149999999999999" customHeight="1" x14ac:dyDescent="0.35">
      <c r="A1596" s="148"/>
      <c r="C1596" s="136" t="s">
        <v>1856</v>
      </c>
      <c r="D1596" s="143" t="s">
        <v>277</v>
      </c>
      <c r="E1596" s="146" t="s">
        <v>277</v>
      </c>
      <c r="F1596" s="137">
        <v>0</v>
      </c>
      <c r="G1596" s="138">
        <v>1</v>
      </c>
      <c r="H1596" s="143" t="s">
        <v>277</v>
      </c>
      <c r="I1596" s="146" t="s">
        <v>277</v>
      </c>
      <c r="J1596" s="137" t="s">
        <v>277</v>
      </c>
      <c r="K1596" s="146" t="s">
        <v>277</v>
      </c>
      <c r="L1596" s="137" t="s">
        <v>277</v>
      </c>
      <c r="M1596" s="146" t="s">
        <v>277</v>
      </c>
      <c r="N1596" s="137" t="s">
        <v>277</v>
      </c>
      <c r="O1596" s="138" t="s">
        <v>277</v>
      </c>
      <c r="P1596" s="137" t="s">
        <v>277</v>
      </c>
      <c r="Q1596" s="138" t="s">
        <v>277</v>
      </c>
    </row>
    <row r="1597" spans="1:17" ht="20.149999999999999" customHeight="1" x14ac:dyDescent="0.35">
      <c r="A1597" s="148"/>
      <c r="C1597" s="136" t="s">
        <v>1857</v>
      </c>
      <c r="D1597" s="143" t="s">
        <v>277</v>
      </c>
      <c r="E1597" s="146" t="s">
        <v>277</v>
      </c>
      <c r="F1597" s="137" t="s">
        <v>277</v>
      </c>
      <c r="G1597" s="138" t="s">
        <v>277</v>
      </c>
      <c r="H1597" s="143" t="s">
        <v>277</v>
      </c>
      <c r="I1597" s="146" t="s">
        <v>277</v>
      </c>
      <c r="J1597" s="137" t="s">
        <v>277</v>
      </c>
      <c r="K1597" s="146" t="s">
        <v>277</v>
      </c>
      <c r="L1597" s="137" t="s">
        <v>277</v>
      </c>
      <c r="M1597" s="146" t="s">
        <v>277</v>
      </c>
      <c r="N1597" s="137" t="s">
        <v>277</v>
      </c>
      <c r="O1597" s="138" t="s">
        <v>277</v>
      </c>
      <c r="P1597" s="137">
        <v>0.88016528926181825</v>
      </c>
      <c r="Q1597" s="138">
        <v>0.9659090909125001</v>
      </c>
    </row>
    <row r="1598" spans="1:17" ht="20.149999999999999" customHeight="1" x14ac:dyDescent="0.35">
      <c r="A1598" s="148"/>
      <c r="C1598" s="136" t="s">
        <v>1858</v>
      </c>
      <c r="D1598" s="143" t="s">
        <v>277</v>
      </c>
      <c r="E1598" s="146" t="s">
        <v>277</v>
      </c>
      <c r="F1598" s="137" t="s">
        <v>277</v>
      </c>
      <c r="G1598" s="138" t="s">
        <v>277</v>
      </c>
      <c r="H1598" s="143" t="s">
        <v>277</v>
      </c>
      <c r="I1598" s="146" t="s">
        <v>277</v>
      </c>
      <c r="J1598" s="137" t="s">
        <v>277</v>
      </c>
      <c r="K1598" s="146" t="s">
        <v>277</v>
      </c>
      <c r="L1598" s="137" t="s">
        <v>277</v>
      </c>
      <c r="M1598" s="146" t="s">
        <v>277</v>
      </c>
      <c r="N1598" s="137" t="s">
        <v>277</v>
      </c>
      <c r="O1598" s="138" t="s">
        <v>277</v>
      </c>
      <c r="P1598" s="137">
        <v>0.90051892552333346</v>
      </c>
      <c r="Q1598" s="138">
        <v>0.94408602150799992</v>
      </c>
    </row>
    <row r="1599" spans="1:17" ht="20.149999999999999" customHeight="1" x14ac:dyDescent="0.35">
      <c r="A1599" s="148"/>
      <c r="C1599" s="136" t="s">
        <v>1859</v>
      </c>
      <c r="D1599" s="143" t="s">
        <v>277</v>
      </c>
      <c r="E1599" s="146" t="s">
        <v>277</v>
      </c>
      <c r="F1599" s="137">
        <v>0.99819999999999998</v>
      </c>
      <c r="G1599" s="138">
        <v>1</v>
      </c>
      <c r="H1599" s="143" t="s">
        <v>277</v>
      </c>
      <c r="I1599" s="146" t="s">
        <v>277</v>
      </c>
      <c r="J1599" s="137" t="s">
        <v>277</v>
      </c>
      <c r="K1599" s="146" t="s">
        <v>277</v>
      </c>
      <c r="L1599" s="137" t="s">
        <v>277</v>
      </c>
      <c r="M1599" s="146" t="s">
        <v>277</v>
      </c>
      <c r="N1599" s="137" t="s">
        <v>277</v>
      </c>
      <c r="O1599" s="138">
        <v>1</v>
      </c>
      <c r="P1599" s="137">
        <v>0.96216168091249998</v>
      </c>
      <c r="Q1599" s="138">
        <v>0.97916666666666674</v>
      </c>
    </row>
    <row r="1600" spans="1:17" ht="20.149999999999999" customHeight="1" x14ac:dyDescent="0.35">
      <c r="A1600" s="148"/>
      <c r="C1600" s="136" t="s">
        <v>1860</v>
      </c>
      <c r="D1600" s="143" t="s">
        <v>277</v>
      </c>
      <c r="E1600" s="146" t="s">
        <v>277</v>
      </c>
      <c r="F1600" s="137" t="s">
        <v>277</v>
      </c>
      <c r="G1600" s="138" t="s">
        <v>277</v>
      </c>
      <c r="H1600" s="143" t="s">
        <v>277</v>
      </c>
      <c r="I1600" s="146" t="s">
        <v>277</v>
      </c>
      <c r="J1600" s="137" t="s">
        <v>277</v>
      </c>
      <c r="K1600" s="146" t="s">
        <v>277</v>
      </c>
      <c r="L1600" s="137" t="s">
        <v>277</v>
      </c>
      <c r="M1600" s="146" t="s">
        <v>277</v>
      </c>
      <c r="N1600" s="137" t="s">
        <v>277</v>
      </c>
      <c r="O1600" s="138" t="s">
        <v>277</v>
      </c>
      <c r="P1600" s="137">
        <v>0.94117647059000009</v>
      </c>
      <c r="Q1600" s="138" t="s">
        <v>277</v>
      </c>
    </row>
    <row r="1601" spans="1:17" ht="20.149999999999999" customHeight="1" x14ac:dyDescent="0.35">
      <c r="A1601" s="148"/>
      <c r="C1601" s="136" t="s">
        <v>1861</v>
      </c>
      <c r="D1601" s="143" t="s">
        <v>277</v>
      </c>
      <c r="E1601" s="146" t="s">
        <v>277</v>
      </c>
      <c r="F1601" s="137">
        <v>0</v>
      </c>
      <c r="G1601" s="138">
        <v>0.97789727272727267</v>
      </c>
      <c r="H1601" s="143" t="s">
        <v>277</v>
      </c>
      <c r="I1601" s="146" t="s">
        <v>277</v>
      </c>
      <c r="J1601" s="137" t="s">
        <v>277</v>
      </c>
      <c r="K1601" s="146" t="s">
        <v>277</v>
      </c>
      <c r="L1601" s="137" t="s">
        <v>277</v>
      </c>
      <c r="M1601" s="146" t="s">
        <v>277</v>
      </c>
      <c r="N1601" s="137" t="s">
        <v>277</v>
      </c>
      <c r="O1601" s="138" t="s">
        <v>277</v>
      </c>
      <c r="P1601" s="137" t="s">
        <v>277</v>
      </c>
      <c r="Q1601" s="138" t="s">
        <v>277</v>
      </c>
    </row>
    <row r="1602" spans="1:17" ht="20.149999999999999" customHeight="1" x14ac:dyDescent="0.35">
      <c r="A1602" s="148"/>
      <c r="C1602" s="136" t="s">
        <v>1862</v>
      </c>
      <c r="D1602" s="143" t="s">
        <v>277</v>
      </c>
      <c r="E1602" s="146" t="s">
        <v>277</v>
      </c>
      <c r="F1602" s="137" t="s">
        <v>277</v>
      </c>
      <c r="G1602" s="138" t="s">
        <v>277</v>
      </c>
      <c r="H1602" s="143" t="s">
        <v>277</v>
      </c>
      <c r="I1602" s="146" t="s">
        <v>277</v>
      </c>
      <c r="J1602" s="137" t="s">
        <v>277</v>
      </c>
      <c r="K1602" s="146" t="s">
        <v>277</v>
      </c>
      <c r="L1602" s="137" t="s">
        <v>277</v>
      </c>
      <c r="M1602" s="146" t="s">
        <v>277</v>
      </c>
      <c r="N1602" s="137" t="s">
        <v>277</v>
      </c>
      <c r="O1602" s="138" t="s">
        <v>277</v>
      </c>
      <c r="P1602" s="137">
        <v>0.96759259259416686</v>
      </c>
      <c r="Q1602" s="138">
        <v>0.96296296296555572</v>
      </c>
    </row>
    <row r="1603" spans="1:17" ht="20.149999999999999" customHeight="1" x14ac:dyDescent="0.35">
      <c r="A1603" s="148"/>
      <c r="C1603" s="136" t="s">
        <v>1863</v>
      </c>
      <c r="D1603" s="143">
        <v>0.998720682302772</v>
      </c>
      <c r="E1603" s="146">
        <v>0.99980348486833504</v>
      </c>
      <c r="F1603" s="137">
        <v>0</v>
      </c>
      <c r="G1603" s="138">
        <v>1</v>
      </c>
      <c r="H1603" s="143" t="s">
        <v>277</v>
      </c>
      <c r="I1603" s="146" t="s">
        <v>277</v>
      </c>
      <c r="J1603" s="137" t="s">
        <v>277</v>
      </c>
      <c r="K1603" s="146" t="s">
        <v>277</v>
      </c>
      <c r="L1603" s="137" t="s">
        <v>277</v>
      </c>
      <c r="M1603" s="146" t="s">
        <v>277</v>
      </c>
      <c r="N1603" s="137" t="s">
        <v>277</v>
      </c>
      <c r="O1603" s="138" t="s">
        <v>277</v>
      </c>
      <c r="P1603" s="137">
        <v>0.9</v>
      </c>
      <c r="Q1603" s="138">
        <v>0.8155555555559999</v>
      </c>
    </row>
    <row r="1604" spans="1:17" ht="20.149999999999999" customHeight="1" x14ac:dyDescent="0.35">
      <c r="A1604" s="148"/>
      <c r="C1604" s="136" t="s">
        <v>1864</v>
      </c>
      <c r="D1604" s="143" t="s">
        <v>277</v>
      </c>
      <c r="E1604" s="146" t="s">
        <v>277</v>
      </c>
      <c r="F1604" s="137" t="s">
        <v>277</v>
      </c>
      <c r="G1604" s="138" t="s">
        <v>277</v>
      </c>
      <c r="H1604" s="143" t="s">
        <v>277</v>
      </c>
      <c r="I1604" s="146" t="s">
        <v>277</v>
      </c>
      <c r="J1604" s="137" t="s">
        <v>277</v>
      </c>
      <c r="K1604" s="146" t="s">
        <v>277</v>
      </c>
      <c r="L1604" s="137" t="s">
        <v>277</v>
      </c>
      <c r="M1604" s="146" t="s">
        <v>277</v>
      </c>
      <c r="N1604" s="137" t="s">
        <v>277</v>
      </c>
      <c r="O1604" s="138" t="s">
        <v>277</v>
      </c>
      <c r="P1604" s="137">
        <v>0.95370370370416668</v>
      </c>
      <c r="Q1604" s="138">
        <v>0.94949494949545454</v>
      </c>
    </row>
    <row r="1605" spans="1:17" ht="20.149999999999999" customHeight="1" x14ac:dyDescent="0.35">
      <c r="A1605" s="148"/>
      <c r="C1605" s="136" t="s">
        <v>1865</v>
      </c>
      <c r="D1605" s="143" t="s">
        <v>277</v>
      </c>
      <c r="E1605" s="146" t="s">
        <v>277</v>
      </c>
      <c r="F1605" s="137" t="s">
        <v>277</v>
      </c>
      <c r="G1605" s="138" t="s">
        <v>277</v>
      </c>
      <c r="H1605" s="143" t="s">
        <v>277</v>
      </c>
      <c r="I1605" s="146" t="s">
        <v>277</v>
      </c>
      <c r="J1605" s="137" t="s">
        <v>277</v>
      </c>
      <c r="K1605" s="146" t="s">
        <v>277</v>
      </c>
      <c r="L1605" s="137" t="s">
        <v>277</v>
      </c>
      <c r="M1605" s="146" t="s">
        <v>277</v>
      </c>
      <c r="N1605" s="137" t="s">
        <v>277</v>
      </c>
      <c r="O1605" s="138" t="s">
        <v>277</v>
      </c>
      <c r="P1605" s="137">
        <v>1</v>
      </c>
      <c r="Q1605" s="138">
        <v>0.94743719435636364</v>
      </c>
    </row>
    <row r="1606" spans="1:17" ht="20.149999999999999" customHeight="1" x14ac:dyDescent="0.35">
      <c r="A1606" s="148"/>
      <c r="C1606" s="136" t="s">
        <v>1866</v>
      </c>
      <c r="D1606" s="143" t="s">
        <v>277</v>
      </c>
      <c r="E1606" s="146" t="s">
        <v>277</v>
      </c>
      <c r="F1606" s="137" t="s">
        <v>277</v>
      </c>
      <c r="G1606" s="138" t="s">
        <v>277</v>
      </c>
      <c r="H1606" s="143" t="s">
        <v>277</v>
      </c>
      <c r="I1606" s="146" t="s">
        <v>277</v>
      </c>
      <c r="J1606" s="137" t="s">
        <v>277</v>
      </c>
      <c r="K1606" s="146" t="s">
        <v>277</v>
      </c>
      <c r="L1606" s="137" t="s">
        <v>277</v>
      </c>
      <c r="M1606" s="146" t="s">
        <v>277</v>
      </c>
      <c r="N1606" s="137" t="s">
        <v>277</v>
      </c>
      <c r="O1606" s="138">
        <v>1</v>
      </c>
      <c r="P1606" s="137">
        <v>0.92045454545916683</v>
      </c>
      <c r="Q1606" s="138">
        <v>0.91681971228000014</v>
      </c>
    </row>
    <row r="1607" spans="1:17" ht="20.149999999999999" customHeight="1" x14ac:dyDescent="0.35">
      <c r="A1607" s="148"/>
      <c r="C1607" s="136" t="s">
        <v>1867</v>
      </c>
      <c r="D1607" s="143" t="s">
        <v>277</v>
      </c>
      <c r="E1607" s="146" t="s">
        <v>277</v>
      </c>
      <c r="F1607" s="137" t="s">
        <v>277</v>
      </c>
      <c r="G1607" s="138" t="s">
        <v>277</v>
      </c>
      <c r="H1607" s="143" t="s">
        <v>277</v>
      </c>
      <c r="I1607" s="146" t="s">
        <v>277</v>
      </c>
      <c r="J1607" s="137" t="s">
        <v>277</v>
      </c>
      <c r="K1607" s="146" t="s">
        <v>277</v>
      </c>
      <c r="L1607" s="137" t="s">
        <v>277</v>
      </c>
      <c r="M1607" s="146" t="s">
        <v>277</v>
      </c>
      <c r="N1607" s="137" t="s">
        <v>277</v>
      </c>
      <c r="O1607" s="138" t="s">
        <v>277</v>
      </c>
      <c r="P1607" s="137">
        <v>0.87820512820916674</v>
      </c>
      <c r="Q1607" s="138">
        <v>0.91025641026000004</v>
      </c>
    </row>
    <row r="1608" spans="1:17" ht="20.149999999999999" customHeight="1" x14ac:dyDescent="0.35">
      <c r="A1608" s="148"/>
      <c r="C1608" s="136" t="s">
        <v>1868</v>
      </c>
      <c r="D1608" s="143">
        <v>0.99842420422313305</v>
      </c>
      <c r="E1608" s="146">
        <v>0.999856476498027</v>
      </c>
      <c r="F1608" s="137">
        <v>0</v>
      </c>
      <c r="G1608" s="138">
        <v>1</v>
      </c>
      <c r="H1608" s="143" t="s">
        <v>277</v>
      </c>
      <c r="I1608" s="146" t="s">
        <v>277</v>
      </c>
      <c r="J1608" s="137" t="s">
        <v>277</v>
      </c>
      <c r="K1608" s="146" t="s">
        <v>277</v>
      </c>
      <c r="L1608" s="137" t="s">
        <v>277</v>
      </c>
      <c r="M1608" s="146" t="s">
        <v>277</v>
      </c>
      <c r="N1608" s="137" t="s">
        <v>277</v>
      </c>
      <c r="O1608" s="138" t="s">
        <v>277</v>
      </c>
      <c r="P1608" s="137" t="s">
        <v>277</v>
      </c>
      <c r="Q1608" s="138">
        <v>0.76442307692500011</v>
      </c>
    </row>
    <row r="1609" spans="1:17" ht="20.149999999999999" customHeight="1" x14ac:dyDescent="0.35">
      <c r="A1609" s="148"/>
      <c r="C1609" s="136" t="s">
        <v>1869</v>
      </c>
      <c r="D1609" s="143" t="s">
        <v>277</v>
      </c>
      <c r="E1609" s="146" t="s">
        <v>277</v>
      </c>
      <c r="F1609" s="137">
        <v>0.98970000000000002</v>
      </c>
      <c r="G1609" s="138">
        <v>1</v>
      </c>
      <c r="H1609" s="143" t="s">
        <v>277</v>
      </c>
      <c r="I1609" s="146" t="s">
        <v>277</v>
      </c>
      <c r="J1609" s="137" t="s">
        <v>277</v>
      </c>
      <c r="K1609" s="146" t="s">
        <v>277</v>
      </c>
      <c r="L1609" s="137" t="s">
        <v>277</v>
      </c>
      <c r="M1609" s="146" t="s">
        <v>277</v>
      </c>
      <c r="N1609" s="137" t="s">
        <v>277</v>
      </c>
      <c r="O1609" s="138" t="s">
        <v>277</v>
      </c>
      <c r="P1609" s="137" t="s">
        <v>277</v>
      </c>
      <c r="Q1609" s="138" t="s">
        <v>277</v>
      </c>
    </row>
    <row r="1610" spans="1:17" ht="20.149999999999999" customHeight="1" x14ac:dyDescent="0.35">
      <c r="A1610" s="148"/>
      <c r="C1610" s="136" t="s">
        <v>1870</v>
      </c>
      <c r="D1610" s="143" t="s">
        <v>277</v>
      </c>
      <c r="E1610" s="146" t="s">
        <v>277</v>
      </c>
      <c r="F1610" s="137" t="s">
        <v>277</v>
      </c>
      <c r="G1610" s="138" t="s">
        <v>277</v>
      </c>
      <c r="H1610" s="143" t="s">
        <v>277</v>
      </c>
      <c r="I1610" s="146" t="s">
        <v>277</v>
      </c>
      <c r="J1610" s="137" t="s">
        <v>277</v>
      </c>
      <c r="K1610" s="146" t="s">
        <v>277</v>
      </c>
      <c r="L1610" s="137" t="s">
        <v>277</v>
      </c>
      <c r="M1610" s="146" t="s">
        <v>277</v>
      </c>
      <c r="N1610" s="137" t="s">
        <v>277</v>
      </c>
      <c r="O1610" s="138" t="s">
        <v>277</v>
      </c>
      <c r="P1610" s="137">
        <v>0.95879629629749996</v>
      </c>
      <c r="Q1610" s="138">
        <v>0.94374999999999998</v>
      </c>
    </row>
    <row r="1611" spans="1:17" ht="20.149999999999999" customHeight="1" x14ac:dyDescent="0.35">
      <c r="A1611" s="148"/>
      <c r="C1611" s="136" t="s">
        <v>1871</v>
      </c>
      <c r="D1611" s="143" t="s">
        <v>277</v>
      </c>
      <c r="E1611" s="146" t="s">
        <v>277</v>
      </c>
      <c r="F1611" s="137">
        <v>0</v>
      </c>
      <c r="G1611" s="138">
        <v>1</v>
      </c>
      <c r="H1611" s="143" t="s">
        <v>277</v>
      </c>
      <c r="I1611" s="146" t="s">
        <v>277</v>
      </c>
      <c r="J1611" s="137">
        <v>0.96847758072407042</v>
      </c>
      <c r="K1611" s="146">
        <v>0.96458938545731887</v>
      </c>
      <c r="L1611" s="137" t="s">
        <v>277</v>
      </c>
      <c r="M1611" s="146" t="s">
        <v>277</v>
      </c>
      <c r="N1611" s="137" t="s">
        <v>277</v>
      </c>
      <c r="O1611" s="138" t="s">
        <v>277</v>
      </c>
      <c r="P1611" s="137">
        <v>0.94679163956083312</v>
      </c>
      <c r="Q1611" s="138">
        <v>0.94306752873833322</v>
      </c>
    </row>
    <row r="1612" spans="1:17" ht="20.149999999999999" customHeight="1" x14ac:dyDescent="0.35">
      <c r="A1612" s="148"/>
      <c r="C1612" s="136" t="s">
        <v>1872</v>
      </c>
      <c r="D1612" s="143" t="s">
        <v>277</v>
      </c>
      <c r="E1612" s="146" t="s">
        <v>277</v>
      </c>
      <c r="F1612" s="137">
        <v>0.99690425228310497</v>
      </c>
      <c r="G1612" s="138">
        <v>0.9906278538812785</v>
      </c>
      <c r="H1612" s="143" t="s">
        <v>277</v>
      </c>
      <c r="I1612" s="146" t="s">
        <v>277</v>
      </c>
      <c r="J1612" s="137" t="s">
        <v>277</v>
      </c>
      <c r="K1612" s="146" t="s">
        <v>277</v>
      </c>
      <c r="L1612" s="137" t="s">
        <v>277</v>
      </c>
      <c r="M1612" s="146" t="s">
        <v>277</v>
      </c>
      <c r="N1612" s="137" t="s">
        <v>277</v>
      </c>
      <c r="O1612" s="138" t="s">
        <v>277</v>
      </c>
      <c r="P1612" s="137">
        <v>0.9454449152540001</v>
      </c>
      <c r="Q1612" s="138">
        <v>0.91652190696800007</v>
      </c>
    </row>
    <row r="1613" spans="1:17" ht="20.149999999999999" customHeight="1" x14ac:dyDescent="0.35">
      <c r="A1613" s="148"/>
      <c r="C1613" s="136" t="s">
        <v>1873</v>
      </c>
      <c r="D1613" s="143">
        <v>0.999092558983666</v>
      </c>
      <c r="E1613" s="146">
        <v>0.99619815668202805</v>
      </c>
      <c r="F1613" s="137">
        <v>0</v>
      </c>
      <c r="G1613" s="138">
        <v>1</v>
      </c>
      <c r="H1613" s="143" t="s">
        <v>277</v>
      </c>
      <c r="I1613" s="146" t="s">
        <v>277</v>
      </c>
      <c r="J1613" s="137" t="s">
        <v>277</v>
      </c>
      <c r="K1613" s="146" t="s">
        <v>277</v>
      </c>
      <c r="L1613" s="137" t="s">
        <v>277</v>
      </c>
      <c r="M1613" s="146" t="s">
        <v>277</v>
      </c>
      <c r="N1613" s="137" t="s">
        <v>277</v>
      </c>
      <c r="O1613" s="138" t="s">
        <v>277</v>
      </c>
      <c r="P1613" s="137" t="s">
        <v>277</v>
      </c>
      <c r="Q1613" s="138" t="s">
        <v>277</v>
      </c>
    </row>
    <row r="1614" spans="1:17" ht="20.149999999999999" customHeight="1" x14ac:dyDescent="0.35">
      <c r="A1614" s="148"/>
      <c r="C1614" s="136" t="s">
        <v>1874</v>
      </c>
      <c r="D1614" s="143" t="s">
        <v>277</v>
      </c>
      <c r="E1614" s="146" t="s">
        <v>277</v>
      </c>
      <c r="F1614" s="137" t="s">
        <v>277</v>
      </c>
      <c r="G1614" s="138" t="s">
        <v>277</v>
      </c>
      <c r="H1614" s="143" t="s">
        <v>277</v>
      </c>
      <c r="I1614" s="146" t="s">
        <v>277</v>
      </c>
      <c r="J1614" s="137" t="s">
        <v>277</v>
      </c>
      <c r="K1614" s="146" t="s">
        <v>277</v>
      </c>
      <c r="L1614" s="137" t="s">
        <v>277</v>
      </c>
      <c r="M1614" s="146" t="s">
        <v>277</v>
      </c>
      <c r="N1614" s="137" t="s">
        <v>277</v>
      </c>
      <c r="O1614" s="138" t="s">
        <v>277</v>
      </c>
      <c r="P1614" s="137">
        <v>0.94796238244818187</v>
      </c>
      <c r="Q1614" s="138">
        <v>0.92336860670666665</v>
      </c>
    </row>
    <row r="1615" spans="1:17" ht="20.149999999999999" customHeight="1" x14ac:dyDescent="0.35">
      <c r="A1615" s="148"/>
      <c r="C1615" s="136" t="s">
        <v>1875</v>
      </c>
      <c r="D1615" s="143" t="s">
        <v>277</v>
      </c>
      <c r="E1615" s="146" t="s">
        <v>277</v>
      </c>
      <c r="F1615" s="137" t="s">
        <v>277</v>
      </c>
      <c r="G1615" s="138" t="s">
        <v>277</v>
      </c>
      <c r="H1615" s="143" t="s">
        <v>277</v>
      </c>
      <c r="I1615" s="146" t="s">
        <v>277</v>
      </c>
      <c r="J1615" s="137" t="s">
        <v>277</v>
      </c>
      <c r="K1615" s="146" t="s">
        <v>277</v>
      </c>
      <c r="L1615" s="137" t="s">
        <v>277</v>
      </c>
      <c r="M1615" s="146" t="s">
        <v>277</v>
      </c>
      <c r="N1615" s="137">
        <v>3.0303030303030304E-2</v>
      </c>
      <c r="O1615" s="138">
        <v>9.375E-2</v>
      </c>
      <c r="P1615" s="137">
        <v>0.88980000440400009</v>
      </c>
      <c r="Q1615" s="138">
        <v>0.96965947203333325</v>
      </c>
    </row>
    <row r="1616" spans="1:17" ht="20.149999999999999" customHeight="1" x14ac:dyDescent="0.35">
      <c r="A1616" s="148"/>
      <c r="C1616" s="136" t="s">
        <v>1876</v>
      </c>
      <c r="D1616" s="143" t="s">
        <v>277</v>
      </c>
      <c r="E1616" s="146" t="s">
        <v>277</v>
      </c>
      <c r="F1616" s="137" t="s">
        <v>277</v>
      </c>
      <c r="G1616" s="138" t="s">
        <v>277</v>
      </c>
      <c r="H1616" s="143" t="s">
        <v>277</v>
      </c>
      <c r="I1616" s="146" t="s">
        <v>277</v>
      </c>
      <c r="J1616" s="137" t="s">
        <v>277</v>
      </c>
      <c r="K1616" s="146" t="s">
        <v>277</v>
      </c>
      <c r="L1616" s="137" t="s">
        <v>277</v>
      </c>
      <c r="M1616" s="146" t="s">
        <v>277</v>
      </c>
      <c r="N1616" s="137" t="s">
        <v>277</v>
      </c>
      <c r="O1616" s="138" t="s">
        <v>277</v>
      </c>
      <c r="P1616" s="137">
        <v>1</v>
      </c>
      <c r="Q1616" s="138">
        <v>0.99851190476249996</v>
      </c>
    </row>
    <row r="1617" spans="1:17" ht="20.149999999999999" customHeight="1" x14ac:dyDescent="0.35">
      <c r="A1617" s="148"/>
      <c r="C1617" s="136" t="s">
        <v>1877</v>
      </c>
      <c r="D1617" s="143" t="s">
        <v>277</v>
      </c>
      <c r="E1617" s="146" t="s">
        <v>277</v>
      </c>
      <c r="F1617" s="137">
        <v>0</v>
      </c>
      <c r="G1617" s="138">
        <v>1</v>
      </c>
      <c r="H1617" s="143" t="s">
        <v>277</v>
      </c>
      <c r="I1617" s="146" t="s">
        <v>277</v>
      </c>
      <c r="J1617" s="137" t="s">
        <v>277</v>
      </c>
      <c r="K1617" s="146" t="s">
        <v>277</v>
      </c>
      <c r="L1617" s="137" t="s">
        <v>277</v>
      </c>
      <c r="M1617" s="146" t="s">
        <v>277</v>
      </c>
      <c r="N1617" s="137" t="s">
        <v>277</v>
      </c>
      <c r="O1617" s="138" t="s">
        <v>277</v>
      </c>
      <c r="P1617" s="137" t="s">
        <v>277</v>
      </c>
      <c r="Q1617" s="138" t="s">
        <v>277</v>
      </c>
    </row>
    <row r="1618" spans="1:17" ht="20.149999999999999" customHeight="1" x14ac:dyDescent="0.35">
      <c r="A1618" s="148"/>
      <c r="C1618" s="136" t="s">
        <v>1878</v>
      </c>
      <c r="D1618" s="143" t="s">
        <v>277</v>
      </c>
      <c r="E1618" s="146" t="s">
        <v>277</v>
      </c>
      <c r="F1618" s="137" t="s">
        <v>277</v>
      </c>
      <c r="G1618" s="138" t="s">
        <v>277</v>
      </c>
      <c r="H1618" s="143" t="s">
        <v>277</v>
      </c>
      <c r="I1618" s="146" t="s">
        <v>277</v>
      </c>
      <c r="J1618" s="137" t="s">
        <v>277</v>
      </c>
      <c r="K1618" s="146" t="s">
        <v>277</v>
      </c>
      <c r="L1618" s="137" t="s">
        <v>277</v>
      </c>
      <c r="M1618" s="146" t="s">
        <v>277</v>
      </c>
      <c r="N1618" s="137" t="s">
        <v>277</v>
      </c>
      <c r="O1618" s="138" t="s">
        <v>277</v>
      </c>
      <c r="P1618" s="137" t="s">
        <v>277</v>
      </c>
      <c r="Q1618" s="138">
        <v>0.92004496714142858</v>
      </c>
    </row>
    <row r="1619" spans="1:17" ht="20.149999999999999" customHeight="1" x14ac:dyDescent="0.35">
      <c r="A1619" s="148"/>
      <c r="C1619" s="136" t="s">
        <v>1879</v>
      </c>
      <c r="D1619" s="143" t="s">
        <v>277</v>
      </c>
      <c r="E1619" s="146" t="s">
        <v>277</v>
      </c>
      <c r="F1619" s="137" t="s">
        <v>277</v>
      </c>
      <c r="G1619" s="138" t="s">
        <v>277</v>
      </c>
      <c r="H1619" s="143" t="s">
        <v>277</v>
      </c>
      <c r="I1619" s="146" t="s">
        <v>277</v>
      </c>
      <c r="J1619" s="137" t="s">
        <v>277</v>
      </c>
      <c r="K1619" s="146" t="s">
        <v>277</v>
      </c>
      <c r="L1619" s="137" t="s">
        <v>277</v>
      </c>
      <c r="M1619" s="146" t="s">
        <v>277</v>
      </c>
      <c r="N1619" s="137" t="s">
        <v>277</v>
      </c>
      <c r="O1619" s="138" t="s">
        <v>277</v>
      </c>
      <c r="P1619" s="137">
        <v>0.94166666666666676</v>
      </c>
      <c r="Q1619" s="138">
        <v>0.87863636363800002</v>
      </c>
    </row>
    <row r="1620" spans="1:17" ht="20.149999999999999" customHeight="1" x14ac:dyDescent="0.35">
      <c r="A1620" s="148"/>
      <c r="C1620" s="136" t="s">
        <v>1880</v>
      </c>
      <c r="D1620" s="143" t="s">
        <v>277</v>
      </c>
      <c r="E1620" s="146" t="s">
        <v>277</v>
      </c>
      <c r="F1620" s="137">
        <v>0</v>
      </c>
      <c r="G1620" s="138">
        <v>1</v>
      </c>
      <c r="H1620" s="143" t="s">
        <v>277</v>
      </c>
      <c r="I1620" s="146" t="s">
        <v>277</v>
      </c>
      <c r="J1620" s="137" t="s">
        <v>277</v>
      </c>
      <c r="K1620" s="146" t="s">
        <v>277</v>
      </c>
      <c r="L1620" s="137" t="s">
        <v>277</v>
      </c>
      <c r="M1620" s="146" t="s">
        <v>277</v>
      </c>
      <c r="N1620" s="137" t="s">
        <v>277</v>
      </c>
      <c r="O1620" s="138" t="s">
        <v>277</v>
      </c>
      <c r="P1620" s="137" t="s">
        <v>277</v>
      </c>
      <c r="Q1620" s="138" t="s">
        <v>277</v>
      </c>
    </row>
    <row r="1621" spans="1:17" ht="20.149999999999999" customHeight="1" x14ac:dyDescent="0.35">
      <c r="A1621" s="148"/>
      <c r="C1621" s="136" t="s">
        <v>1881</v>
      </c>
      <c r="D1621" s="143" t="s">
        <v>277</v>
      </c>
      <c r="E1621" s="146" t="s">
        <v>277</v>
      </c>
      <c r="F1621" s="137" t="s">
        <v>277</v>
      </c>
      <c r="G1621" s="138" t="s">
        <v>277</v>
      </c>
      <c r="H1621" s="143" t="s">
        <v>277</v>
      </c>
      <c r="I1621" s="146" t="s">
        <v>277</v>
      </c>
      <c r="J1621" s="137" t="s">
        <v>277</v>
      </c>
      <c r="K1621" s="146" t="s">
        <v>277</v>
      </c>
      <c r="L1621" s="137" t="s">
        <v>277</v>
      </c>
      <c r="M1621" s="146" t="s">
        <v>277</v>
      </c>
      <c r="N1621" s="137" t="s">
        <v>277</v>
      </c>
      <c r="O1621" s="138" t="s">
        <v>277</v>
      </c>
      <c r="P1621" s="137">
        <v>1</v>
      </c>
      <c r="Q1621" s="138">
        <v>1</v>
      </c>
    </row>
    <row r="1622" spans="1:17" ht="20.149999999999999" customHeight="1" x14ac:dyDescent="0.35">
      <c r="A1622" s="148"/>
      <c r="C1622" s="136" t="s">
        <v>1882</v>
      </c>
      <c r="D1622" s="143" t="s">
        <v>277</v>
      </c>
      <c r="E1622" s="146" t="s">
        <v>277</v>
      </c>
      <c r="F1622" s="137" t="s">
        <v>277</v>
      </c>
      <c r="G1622" s="138" t="s">
        <v>277</v>
      </c>
      <c r="H1622" s="143" t="s">
        <v>277</v>
      </c>
      <c r="I1622" s="146" t="s">
        <v>277</v>
      </c>
      <c r="J1622" s="137" t="s">
        <v>277</v>
      </c>
      <c r="K1622" s="146" t="s">
        <v>277</v>
      </c>
      <c r="L1622" s="137" t="s">
        <v>277</v>
      </c>
      <c r="M1622" s="146" t="s">
        <v>277</v>
      </c>
      <c r="N1622" s="137" t="s">
        <v>277</v>
      </c>
      <c r="O1622" s="138" t="s">
        <v>277</v>
      </c>
      <c r="P1622" s="137">
        <v>0.99305555555583325</v>
      </c>
      <c r="Q1622" s="138">
        <v>0.97916666666750007</v>
      </c>
    </row>
    <row r="1623" spans="1:17" ht="20.149999999999999" customHeight="1" x14ac:dyDescent="0.35">
      <c r="A1623" s="148"/>
      <c r="C1623" s="136" t="s">
        <v>1883</v>
      </c>
      <c r="D1623" s="143" t="s">
        <v>277</v>
      </c>
      <c r="E1623" s="146" t="s">
        <v>277</v>
      </c>
      <c r="F1623" s="137">
        <v>0</v>
      </c>
      <c r="G1623" s="138">
        <v>1</v>
      </c>
      <c r="H1623" s="143" t="s">
        <v>277</v>
      </c>
      <c r="I1623" s="146" t="s">
        <v>277</v>
      </c>
      <c r="J1623" s="137" t="s">
        <v>277</v>
      </c>
      <c r="K1623" s="146" t="s">
        <v>277</v>
      </c>
      <c r="L1623" s="137" t="s">
        <v>277</v>
      </c>
      <c r="M1623" s="146" t="s">
        <v>277</v>
      </c>
      <c r="N1623" s="137" t="s">
        <v>277</v>
      </c>
      <c r="O1623" s="138" t="s">
        <v>277</v>
      </c>
      <c r="P1623" s="137" t="s">
        <v>277</v>
      </c>
      <c r="Q1623" s="138" t="s">
        <v>277</v>
      </c>
    </row>
    <row r="1624" spans="1:17" ht="20.149999999999999" customHeight="1" x14ac:dyDescent="0.35">
      <c r="A1624" s="148"/>
      <c r="C1624" s="136" t="s">
        <v>1884</v>
      </c>
      <c r="D1624" s="143" t="s">
        <v>277</v>
      </c>
      <c r="E1624" s="146" t="s">
        <v>277</v>
      </c>
      <c r="F1624" s="137" t="s">
        <v>277</v>
      </c>
      <c r="G1624" s="138" t="s">
        <v>277</v>
      </c>
      <c r="H1624" s="143" t="s">
        <v>277</v>
      </c>
      <c r="I1624" s="146" t="s">
        <v>277</v>
      </c>
      <c r="J1624" s="137" t="s">
        <v>277</v>
      </c>
      <c r="K1624" s="146" t="s">
        <v>277</v>
      </c>
      <c r="L1624" s="137" t="s">
        <v>277</v>
      </c>
      <c r="M1624" s="146" t="s">
        <v>277</v>
      </c>
      <c r="N1624" s="137" t="s">
        <v>277</v>
      </c>
      <c r="O1624" s="138" t="s">
        <v>277</v>
      </c>
      <c r="P1624" s="137">
        <v>0.86363636363999996</v>
      </c>
      <c r="Q1624" s="138">
        <v>0.94615384615600007</v>
      </c>
    </row>
    <row r="1625" spans="1:17" ht="20.149999999999999" customHeight="1" x14ac:dyDescent="0.35">
      <c r="A1625" s="148"/>
      <c r="C1625" s="136" t="s">
        <v>1885</v>
      </c>
      <c r="D1625" s="143" t="s">
        <v>277</v>
      </c>
      <c r="E1625" s="146" t="s">
        <v>277</v>
      </c>
      <c r="F1625" s="137" t="s">
        <v>277</v>
      </c>
      <c r="G1625" s="138" t="s">
        <v>277</v>
      </c>
      <c r="H1625" s="143" t="s">
        <v>277</v>
      </c>
      <c r="I1625" s="146" t="s">
        <v>277</v>
      </c>
      <c r="J1625" s="137" t="s">
        <v>277</v>
      </c>
      <c r="K1625" s="146" t="s">
        <v>277</v>
      </c>
      <c r="L1625" s="137" t="s">
        <v>277</v>
      </c>
      <c r="M1625" s="146" t="s">
        <v>277</v>
      </c>
      <c r="N1625" s="137" t="s">
        <v>277</v>
      </c>
      <c r="O1625" s="138" t="s">
        <v>277</v>
      </c>
      <c r="P1625" s="137" t="s">
        <v>277</v>
      </c>
      <c r="Q1625" s="138">
        <v>0.98809523809749999</v>
      </c>
    </row>
    <row r="1626" spans="1:17" ht="20.149999999999999" customHeight="1" x14ac:dyDescent="0.35">
      <c r="A1626" s="148"/>
      <c r="C1626" s="136" t="s">
        <v>1886</v>
      </c>
      <c r="D1626" s="143" t="s">
        <v>277</v>
      </c>
      <c r="E1626" s="146" t="s">
        <v>277</v>
      </c>
      <c r="F1626" s="137" t="s">
        <v>277</v>
      </c>
      <c r="G1626" s="138" t="s">
        <v>277</v>
      </c>
      <c r="H1626" s="143" t="s">
        <v>277</v>
      </c>
      <c r="I1626" s="146" t="s">
        <v>277</v>
      </c>
      <c r="J1626" s="137" t="s">
        <v>277</v>
      </c>
      <c r="K1626" s="146" t="s">
        <v>277</v>
      </c>
      <c r="L1626" s="137" t="s">
        <v>277</v>
      </c>
      <c r="M1626" s="146" t="s">
        <v>277</v>
      </c>
      <c r="N1626" s="137" t="s">
        <v>277</v>
      </c>
      <c r="O1626" s="138" t="s">
        <v>277</v>
      </c>
      <c r="P1626" s="137">
        <v>0.96969696969727248</v>
      </c>
      <c r="Q1626" s="138">
        <v>0.94949494949545454</v>
      </c>
    </row>
    <row r="1627" spans="1:17" ht="20.149999999999999" customHeight="1" x14ac:dyDescent="0.35">
      <c r="A1627" s="148"/>
      <c r="C1627" s="136" t="s">
        <v>1887</v>
      </c>
      <c r="D1627" s="143" t="s">
        <v>277</v>
      </c>
      <c r="E1627" s="146" t="s">
        <v>277</v>
      </c>
      <c r="F1627" s="137" t="s">
        <v>277</v>
      </c>
      <c r="G1627" s="138" t="s">
        <v>277</v>
      </c>
      <c r="H1627" s="143" t="s">
        <v>277</v>
      </c>
      <c r="I1627" s="146" t="s">
        <v>277</v>
      </c>
      <c r="J1627" s="137" t="s">
        <v>277</v>
      </c>
      <c r="K1627" s="146" t="s">
        <v>277</v>
      </c>
      <c r="L1627" s="137" t="s">
        <v>277</v>
      </c>
      <c r="M1627" s="146" t="s">
        <v>277</v>
      </c>
      <c r="N1627" s="137" t="s">
        <v>277</v>
      </c>
      <c r="O1627" s="138" t="s">
        <v>277</v>
      </c>
      <c r="P1627" s="137">
        <v>0.91706539075454563</v>
      </c>
      <c r="Q1627" s="138">
        <v>0.92982456140833347</v>
      </c>
    </row>
    <row r="1628" spans="1:17" ht="20.149999999999999" customHeight="1" x14ac:dyDescent="0.35">
      <c r="A1628" s="148"/>
      <c r="C1628" s="136" t="s">
        <v>1888</v>
      </c>
      <c r="D1628" s="143" t="s">
        <v>277</v>
      </c>
      <c r="E1628" s="146" t="s">
        <v>277</v>
      </c>
      <c r="F1628" s="137" t="s">
        <v>277</v>
      </c>
      <c r="G1628" s="138" t="s">
        <v>277</v>
      </c>
      <c r="H1628" s="143" t="s">
        <v>277</v>
      </c>
      <c r="I1628" s="146" t="s">
        <v>277</v>
      </c>
      <c r="J1628" s="137" t="s">
        <v>277</v>
      </c>
      <c r="K1628" s="146" t="s">
        <v>277</v>
      </c>
      <c r="L1628" s="137" t="s">
        <v>277</v>
      </c>
      <c r="M1628" s="146" t="s">
        <v>277</v>
      </c>
      <c r="N1628" s="137" t="s">
        <v>277</v>
      </c>
      <c r="O1628" s="138" t="s">
        <v>277</v>
      </c>
      <c r="P1628" s="137">
        <v>0.8951790633636364</v>
      </c>
      <c r="Q1628" s="138">
        <v>0.85606060606545453</v>
      </c>
    </row>
    <row r="1629" spans="1:17" ht="20.149999999999999" customHeight="1" x14ac:dyDescent="0.35">
      <c r="A1629" s="148"/>
      <c r="C1629" s="136" t="s">
        <v>1889</v>
      </c>
      <c r="D1629" s="143" t="s">
        <v>277</v>
      </c>
      <c r="E1629" s="146" t="s">
        <v>277</v>
      </c>
      <c r="F1629" s="137">
        <v>0</v>
      </c>
      <c r="G1629" s="138">
        <v>1</v>
      </c>
      <c r="H1629" s="143" t="s">
        <v>277</v>
      </c>
      <c r="I1629" s="146" t="s">
        <v>277</v>
      </c>
      <c r="J1629" s="137" t="s">
        <v>277</v>
      </c>
      <c r="K1629" s="146" t="s">
        <v>277</v>
      </c>
      <c r="L1629" s="137" t="s">
        <v>277</v>
      </c>
      <c r="M1629" s="146" t="s">
        <v>277</v>
      </c>
      <c r="N1629" s="137" t="s">
        <v>277</v>
      </c>
      <c r="O1629" s="138" t="s">
        <v>277</v>
      </c>
      <c r="P1629" s="137" t="s">
        <v>277</v>
      </c>
      <c r="Q1629" s="138" t="s">
        <v>277</v>
      </c>
    </row>
    <row r="1630" spans="1:17" ht="20.149999999999999" customHeight="1" x14ac:dyDescent="0.35">
      <c r="A1630" s="148"/>
      <c r="C1630" s="136" t="s">
        <v>1890</v>
      </c>
      <c r="D1630" s="143" t="s">
        <v>277</v>
      </c>
      <c r="E1630" s="146" t="s">
        <v>277</v>
      </c>
      <c r="F1630" s="137" t="s">
        <v>277</v>
      </c>
      <c r="G1630" s="138" t="s">
        <v>277</v>
      </c>
      <c r="H1630" s="143" t="s">
        <v>277</v>
      </c>
      <c r="I1630" s="146" t="s">
        <v>277</v>
      </c>
      <c r="J1630" s="137" t="s">
        <v>277</v>
      </c>
      <c r="K1630" s="146" t="s">
        <v>277</v>
      </c>
      <c r="L1630" s="137" t="s">
        <v>277</v>
      </c>
      <c r="M1630" s="146" t="s">
        <v>277</v>
      </c>
      <c r="N1630" s="137" t="s">
        <v>277</v>
      </c>
      <c r="O1630" s="138" t="s">
        <v>277</v>
      </c>
      <c r="P1630" s="137">
        <v>0.89318181818181808</v>
      </c>
      <c r="Q1630" s="138">
        <v>0.88249999999999995</v>
      </c>
    </row>
    <row r="1631" spans="1:17" ht="20.149999999999999" customHeight="1" x14ac:dyDescent="0.35">
      <c r="A1631" s="148"/>
      <c r="C1631" s="136" t="s">
        <v>1891</v>
      </c>
      <c r="D1631" s="143" t="s">
        <v>277</v>
      </c>
      <c r="E1631" s="146" t="s">
        <v>277</v>
      </c>
      <c r="F1631" s="137" t="s">
        <v>277</v>
      </c>
      <c r="G1631" s="138" t="s">
        <v>277</v>
      </c>
      <c r="H1631" s="143" t="s">
        <v>277</v>
      </c>
      <c r="I1631" s="146" t="s">
        <v>277</v>
      </c>
      <c r="J1631" s="137" t="s">
        <v>277</v>
      </c>
      <c r="K1631" s="146" t="s">
        <v>277</v>
      </c>
      <c r="L1631" s="137" t="s">
        <v>277</v>
      </c>
      <c r="M1631" s="146" t="s">
        <v>277</v>
      </c>
      <c r="N1631" s="137" t="s">
        <v>277</v>
      </c>
      <c r="O1631" s="138" t="s">
        <v>277</v>
      </c>
      <c r="P1631" s="137">
        <v>0.92513368984181821</v>
      </c>
      <c r="Q1631" s="138">
        <v>0.87500000000250011</v>
      </c>
    </row>
    <row r="1632" spans="1:17" ht="20.149999999999999" customHeight="1" x14ac:dyDescent="0.35">
      <c r="A1632" s="148"/>
      <c r="C1632" s="136" t="s">
        <v>1892</v>
      </c>
      <c r="D1632" s="143">
        <v>1</v>
      </c>
      <c r="E1632" s="146">
        <v>0.99939349830179502</v>
      </c>
      <c r="F1632" s="137">
        <v>0</v>
      </c>
      <c r="G1632" s="138">
        <v>1</v>
      </c>
      <c r="H1632" s="143" t="s">
        <v>277</v>
      </c>
      <c r="I1632" s="146" t="s">
        <v>277</v>
      </c>
      <c r="J1632" s="137" t="s">
        <v>277</v>
      </c>
      <c r="K1632" s="146" t="s">
        <v>277</v>
      </c>
      <c r="L1632" s="137" t="s">
        <v>277</v>
      </c>
      <c r="M1632" s="146" t="s">
        <v>277</v>
      </c>
      <c r="N1632" s="137" t="s">
        <v>277</v>
      </c>
      <c r="O1632" s="138" t="s">
        <v>277</v>
      </c>
      <c r="P1632" s="137" t="s">
        <v>277</v>
      </c>
      <c r="Q1632" s="138" t="s">
        <v>277</v>
      </c>
    </row>
    <row r="1633" spans="1:17" ht="20.149999999999999" customHeight="1" x14ac:dyDescent="0.35">
      <c r="A1633" s="148"/>
      <c r="C1633" s="136" t="s">
        <v>1893</v>
      </c>
      <c r="D1633" s="143" t="s">
        <v>277</v>
      </c>
      <c r="E1633" s="146" t="s">
        <v>277</v>
      </c>
      <c r="F1633" s="137" t="s">
        <v>277</v>
      </c>
      <c r="G1633" s="138" t="s">
        <v>277</v>
      </c>
      <c r="H1633" s="143" t="s">
        <v>277</v>
      </c>
      <c r="I1633" s="146" t="s">
        <v>277</v>
      </c>
      <c r="J1633" s="137" t="s">
        <v>277</v>
      </c>
      <c r="K1633" s="146" t="s">
        <v>277</v>
      </c>
      <c r="L1633" s="137" t="s">
        <v>277</v>
      </c>
      <c r="M1633" s="146" t="s">
        <v>277</v>
      </c>
      <c r="N1633" s="137" t="s">
        <v>277</v>
      </c>
      <c r="O1633" s="138" t="s">
        <v>277</v>
      </c>
      <c r="P1633" s="137">
        <v>0.95788642109300015</v>
      </c>
      <c r="Q1633" s="138">
        <v>0.98076923077</v>
      </c>
    </row>
    <row r="1634" spans="1:17" ht="20.149999999999999" customHeight="1" x14ac:dyDescent="0.35">
      <c r="A1634" s="148"/>
      <c r="C1634" s="136" t="s">
        <v>1894</v>
      </c>
      <c r="D1634" s="143" t="s">
        <v>277</v>
      </c>
      <c r="E1634" s="146" t="s">
        <v>277</v>
      </c>
      <c r="F1634" s="137" t="s">
        <v>277</v>
      </c>
      <c r="G1634" s="138" t="s">
        <v>277</v>
      </c>
      <c r="H1634" s="143" t="s">
        <v>277</v>
      </c>
      <c r="I1634" s="146" t="s">
        <v>277</v>
      </c>
      <c r="J1634" s="137" t="s">
        <v>277</v>
      </c>
      <c r="K1634" s="146" t="s">
        <v>277</v>
      </c>
      <c r="L1634" s="137" t="s">
        <v>277</v>
      </c>
      <c r="M1634" s="146" t="s">
        <v>277</v>
      </c>
      <c r="N1634" s="137" t="s">
        <v>277</v>
      </c>
      <c r="O1634" s="138" t="s">
        <v>277</v>
      </c>
      <c r="P1634" s="137">
        <v>0.92222222222416672</v>
      </c>
      <c r="Q1634" s="138">
        <v>0.89696969697272733</v>
      </c>
    </row>
    <row r="1635" spans="1:17" ht="20.149999999999999" customHeight="1" x14ac:dyDescent="0.35">
      <c r="A1635" s="148"/>
      <c r="C1635" s="136" t="s">
        <v>1895</v>
      </c>
      <c r="D1635" s="143" t="s">
        <v>277</v>
      </c>
      <c r="E1635" s="146" t="s">
        <v>277</v>
      </c>
      <c r="F1635" s="137" t="s">
        <v>277</v>
      </c>
      <c r="G1635" s="138" t="s">
        <v>277</v>
      </c>
      <c r="H1635" s="143" t="s">
        <v>277</v>
      </c>
      <c r="I1635" s="146" t="s">
        <v>277</v>
      </c>
      <c r="J1635" s="137" t="s">
        <v>277</v>
      </c>
      <c r="K1635" s="146" t="s">
        <v>277</v>
      </c>
      <c r="L1635" s="137" t="s">
        <v>277</v>
      </c>
      <c r="M1635" s="146" t="s">
        <v>277</v>
      </c>
      <c r="N1635" s="137" t="s">
        <v>277</v>
      </c>
      <c r="O1635" s="138" t="s">
        <v>277</v>
      </c>
      <c r="P1635" s="137">
        <v>0.95454545455000006</v>
      </c>
      <c r="Q1635" s="138">
        <v>0.9461038961099999</v>
      </c>
    </row>
    <row r="1636" spans="1:17" ht="20.149999999999999" customHeight="1" x14ac:dyDescent="0.35">
      <c r="A1636" s="148"/>
      <c r="C1636" s="136" t="s">
        <v>1896</v>
      </c>
      <c r="D1636" s="143" t="s">
        <v>277</v>
      </c>
      <c r="E1636" s="146" t="s">
        <v>277</v>
      </c>
      <c r="F1636" s="137" t="s">
        <v>277</v>
      </c>
      <c r="G1636" s="138" t="s">
        <v>277</v>
      </c>
      <c r="H1636" s="143" t="s">
        <v>277</v>
      </c>
      <c r="I1636" s="146" t="s">
        <v>277</v>
      </c>
      <c r="J1636" s="137" t="s">
        <v>277</v>
      </c>
      <c r="K1636" s="146" t="s">
        <v>277</v>
      </c>
      <c r="L1636" s="137" t="s">
        <v>277</v>
      </c>
      <c r="M1636" s="146" t="s">
        <v>277</v>
      </c>
      <c r="N1636" s="137">
        <v>0.7142857142857143</v>
      </c>
      <c r="O1636" s="138">
        <v>0.875</v>
      </c>
      <c r="P1636" s="137">
        <v>0.97029902870583329</v>
      </c>
      <c r="Q1636" s="138">
        <v>0.98428731762166666</v>
      </c>
    </row>
    <row r="1637" spans="1:17" ht="20.149999999999999" customHeight="1" x14ac:dyDescent="0.35">
      <c r="A1637" s="148"/>
      <c r="C1637" s="136" t="s">
        <v>1897</v>
      </c>
      <c r="D1637" s="143" t="s">
        <v>277</v>
      </c>
      <c r="E1637" s="146" t="s">
        <v>277</v>
      </c>
      <c r="F1637" s="137">
        <v>0.9998999999999999</v>
      </c>
      <c r="G1637" s="138">
        <v>0.98377754545454543</v>
      </c>
      <c r="H1637" s="143" t="s">
        <v>277</v>
      </c>
      <c r="I1637" s="146" t="s">
        <v>277</v>
      </c>
      <c r="J1637" s="137" t="s">
        <v>277</v>
      </c>
      <c r="K1637" s="146" t="s">
        <v>277</v>
      </c>
      <c r="L1637" s="137" t="s">
        <v>277</v>
      </c>
      <c r="M1637" s="146" t="s">
        <v>277</v>
      </c>
      <c r="N1637" s="137" t="s">
        <v>277</v>
      </c>
      <c r="O1637" s="138" t="s">
        <v>277</v>
      </c>
      <c r="P1637" s="137" t="s">
        <v>277</v>
      </c>
      <c r="Q1637" s="138" t="s">
        <v>277</v>
      </c>
    </row>
    <row r="1638" spans="1:17" ht="20.149999999999999" customHeight="1" x14ac:dyDescent="0.35">
      <c r="A1638" s="148"/>
      <c r="C1638" s="136" t="s">
        <v>1898</v>
      </c>
      <c r="D1638" s="143" t="s">
        <v>277</v>
      </c>
      <c r="E1638" s="146" t="s">
        <v>277</v>
      </c>
      <c r="F1638" s="137" t="s">
        <v>277</v>
      </c>
      <c r="G1638" s="138" t="s">
        <v>277</v>
      </c>
      <c r="H1638" s="143" t="s">
        <v>277</v>
      </c>
      <c r="I1638" s="146" t="s">
        <v>277</v>
      </c>
      <c r="J1638" s="137" t="s">
        <v>277</v>
      </c>
      <c r="K1638" s="146" t="s">
        <v>277</v>
      </c>
      <c r="L1638" s="137" t="s">
        <v>277</v>
      </c>
      <c r="M1638" s="146" t="s">
        <v>277</v>
      </c>
      <c r="N1638" s="137" t="s">
        <v>277</v>
      </c>
      <c r="O1638" s="138" t="s">
        <v>277</v>
      </c>
      <c r="P1638" s="137">
        <v>0.94660894661333328</v>
      </c>
      <c r="Q1638" s="138">
        <v>0.93849206349833347</v>
      </c>
    </row>
    <row r="1639" spans="1:17" ht="20.149999999999999" customHeight="1" x14ac:dyDescent="0.35">
      <c r="A1639" s="148"/>
      <c r="C1639" s="136" t="s">
        <v>1899</v>
      </c>
      <c r="D1639" s="143" t="s">
        <v>277</v>
      </c>
      <c r="E1639" s="146" t="s">
        <v>277</v>
      </c>
      <c r="F1639" s="137">
        <v>0.99879999999999991</v>
      </c>
      <c r="G1639" s="138">
        <v>0.98775999999999986</v>
      </c>
      <c r="H1639" s="143" t="s">
        <v>277</v>
      </c>
      <c r="I1639" s="146" t="s">
        <v>277</v>
      </c>
      <c r="J1639" s="137">
        <v>0.98723337912087905</v>
      </c>
      <c r="K1639" s="146">
        <v>0.99845451065389912</v>
      </c>
      <c r="L1639" s="137" t="s">
        <v>277</v>
      </c>
      <c r="M1639" s="146" t="s">
        <v>277</v>
      </c>
      <c r="N1639" s="137" t="s">
        <v>277</v>
      </c>
      <c r="O1639" s="138">
        <v>0.8571428571428571</v>
      </c>
      <c r="P1639" s="137">
        <v>0.94703442476416644</v>
      </c>
      <c r="Q1639" s="138">
        <v>0.95399923763499994</v>
      </c>
    </row>
    <row r="1640" spans="1:17" ht="20.149999999999999" customHeight="1" x14ac:dyDescent="0.35">
      <c r="A1640" s="148"/>
      <c r="C1640" s="136" t="s">
        <v>1900</v>
      </c>
      <c r="D1640" s="143" t="s">
        <v>277</v>
      </c>
      <c r="E1640" s="146" t="s">
        <v>277</v>
      </c>
      <c r="F1640" s="137" t="s">
        <v>277</v>
      </c>
      <c r="G1640" s="138" t="s">
        <v>277</v>
      </c>
      <c r="H1640" s="143" t="s">
        <v>277</v>
      </c>
      <c r="I1640" s="146" t="s">
        <v>277</v>
      </c>
      <c r="J1640" s="137" t="s">
        <v>277</v>
      </c>
      <c r="K1640" s="146" t="s">
        <v>277</v>
      </c>
      <c r="L1640" s="137" t="s">
        <v>277</v>
      </c>
      <c r="M1640" s="146" t="s">
        <v>277</v>
      </c>
      <c r="N1640" s="137" t="s">
        <v>277</v>
      </c>
      <c r="O1640" s="138" t="s">
        <v>277</v>
      </c>
      <c r="P1640" s="137">
        <v>0.83694277668909089</v>
      </c>
      <c r="Q1640" s="138">
        <v>0.94528735632400018</v>
      </c>
    </row>
    <row r="1641" spans="1:17" ht="20.149999999999999" customHeight="1" x14ac:dyDescent="0.35">
      <c r="A1641" s="148"/>
      <c r="C1641" s="136" t="s">
        <v>1901</v>
      </c>
      <c r="D1641" s="143" t="s">
        <v>277</v>
      </c>
      <c r="E1641" s="146" t="s">
        <v>277</v>
      </c>
      <c r="F1641" s="137" t="s">
        <v>277</v>
      </c>
      <c r="G1641" s="138" t="s">
        <v>277</v>
      </c>
      <c r="H1641" s="143" t="s">
        <v>277</v>
      </c>
      <c r="I1641" s="146" t="s">
        <v>277</v>
      </c>
      <c r="J1641" s="137" t="s">
        <v>277</v>
      </c>
      <c r="K1641" s="146" t="s">
        <v>277</v>
      </c>
      <c r="L1641" s="137" t="s">
        <v>277</v>
      </c>
      <c r="M1641" s="146" t="s">
        <v>277</v>
      </c>
      <c r="N1641" s="137" t="s">
        <v>277</v>
      </c>
      <c r="O1641" s="138" t="s">
        <v>277</v>
      </c>
      <c r="P1641" s="137">
        <v>0.92746031746400004</v>
      </c>
      <c r="Q1641" s="138">
        <v>0.97127484627999994</v>
      </c>
    </row>
    <row r="1642" spans="1:17" ht="20.149999999999999" customHeight="1" x14ac:dyDescent="0.35">
      <c r="A1642" s="148"/>
      <c r="C1642" s="136" t="s">
        <v>1902</v>
      </c>
      <c r="D1642" s="143" t="s">
        <v>277</v>
      </c>
      <c r="E1642" s="146">
        <v>0.99949763890284304</v>
      </c>
      <c r="F1642" s="137">
        <v>0</v>
      </c>
      <c r="G1642" s="138">
        <v>1</v>
      </c>
      <c r="H1642" s="143" t="s">
        <v>277</v>
      </c>
      <c r="I1642" s="146" t="s">
        <v>277</v>
      </c>
      <c r="J1642" s="137" t="s">
        <v>277</v>
      </c>
      <c r="K1642" s="146" t="s">
        <v>277</v>
      </c>
      <c r="L1642" s="137" t="s">
        <v>277</v>
      </c>
      <c r="M1642" s="146" t="s">
        <v>277</v>
      </c>
      <c r="N1642" s="137" t="s">
        <v>277</v>
      </c>
      <c r="O1642" s="138" t="s">
        <v>277</v>
      </c>
      <c r="P1642" s="137">
        <v>0.93560606060909079</v>
      </c>
      <c r="Q1642" s="138">
        <v>0.87391774892181828</v>
      </c>
    </row>
    <row r="1643" spans="1:17" ht="20.149999999999999" customHeight="1" x14ac:dyDescent="0.35">
      <c r="A1643" s="148"/>
      <c r="C1643" s="136" t="s">
        <v>1903</v>
      </c>
      <c r="D1643" s="143" t="s">
        <v>277</v>
      </c>
      <c r="E1643" s="146" t="s">
        <v>277</v>
      </c>
      <c r="F1643" s="137" t="s">
        <v>277</v>
      </c>
      <c r="G1643" s="138" t="s">
        <v>277</v>
      </c>
      <c r="H1643" s="143" t="s">
        <v>277</v>
      </c>
      <c r="I1643" s="146" t="s">
        <v>277</v>
      </c>
      <c r="J1643" s="137" t="s">
        <v>277</v>
      </c>
      <c r="K1643" s="146" t="s">
        <v>277</v>
      </c>
      <c r="L1643" s="137" t="s">
        <v>277</v>
      </c>
      <c r="M1643" s="146" t="s">
        <v>277</v>
      </c>
      <c r="N1643" s="137" t="s">
        <v>277</v>
      </c>
      <c r="O1643" s="138" t="s">
        <v>277</v>
      </c>
      <c r="P1643" s="137">
        <v>0.94135802469583341</v>
      </c>
      <c r="Q1643" s="138">
        <v>0.94276094276636369</v>
      </c>
    </row>
    <row r="1644" spans="1:17" ht="20.149999999999999" customHeight="1" x14ac:dyDescent="0.35">
      <c r="A1644" s="148"/>
      <c r="C1644" s="136" t="s">
        <v>1904</v>
      </c>
      <c r="D1644" s="143" t="s">
        <v>277</v>
      </c>
      <c r="E1644" s="146">
        <v>0.99973821989528799</v>
      </c>
      <c r="F1644" s="137">
        <v>0</v>
      </c>
      <c r="G1644" s="138">
        <v>1</v>
      </c>
      <c r="H1644" s="143" t="s">
        <v>277</v>
      </c>
      <c r="I1644" s="146" t="s">
        <v>277</v>
      </c>
      <c r="J1644" s="137" t="s">
        <v>277</v>
      </c>
      <c r="K1644" s="146" t="s">
        <v>277</v>
      </c>
      <c r="L1644" s="137" t="s">
        <v>277</v>
      </c>
      <c r="M1644" s="146" t="s">
        <v>277</v>
      </c>
      <c r="N1644" s="137" t="s">
        <v>277</v>
      </c>
      <c r="O1644" s="138" t="s">
        <v>277</v>
      </c>
      <c r="P1644" s="137">
        <v>0.96363636363636362</v>
      </c>
      <c r="Q1644" s="138">
        <v>0.91269841270500007</v>
      </c>
    </row>
    <row r="1645" spans="1:17" ht="20.149999999999999" customHeight="1" x14ac:dyDescent="0.35">
      <c r="A1645" s="148"/>
      <c r="C1645" s="136" t="s">
        <v>1905</v>
      </c>
      <c r="D1645" s="143" t="s">
        <v>277</v>
      </c>
      <c r="E1645" s="146" t="s">
        <v>277</v>
      </c>
      <c r="F1645" s="137" t="s">
        <v>277</v>
      </c>
      <c r="G1645" s="138" t="s">
        <v>277</v>
      </c>
      <c r="H1645" s="143" t="s">
        <v>277</v>
      </c>
      <c r="I1645" s="146" t="s">
        <v>277</v>
      </c>
      <c r="J1645" s="137" t="s">
        <v>277</v>
      </c>
      <c r="K1645" s="146" t="s">
        <v>277</v>
      </c>
      <c r="L1645" s="137" t="s">
        <v>277</v>
      </c>
      <c r="M1645" s="146" t="s">
        <v>277</v>
      </c>
      <c r="N1645" s="137" t="s">
        <v>277</v>
      </c>
      <c r="O1645" s="138" t="s">
        <v>277</v>
      </c>
      <c r="P1645" s="137">
        <v>1</v>
      </c>
      <c r="Q1645" s="138">
        <v>0.90730810349545465</v>
      </c>
    </row>
    <row r="1646" spans="1:17" ht="20.149999999999999" customHeight="1" x14ac:dyDescent="0.35">
      <c r="A1646" s="148"/>
      <c r="C1646" s="136" t="s">
        <v>1906</v>
      </c>
      <c r="D1646" s="143" t="s">
        <v>277</v>
      </c>
      <c r="E1646" s="146" t="s">
        <v>277</v>
      </c>
      <c r="F1646" s="137">
        <v>0</v>
      </c>
      <c r="G1646" s="138">
        <v>1</v>
      </c>
      <c r="H1646" s="143" t="s">
        <v>277</v>
      </c>
      <c r="I1646" s="146" t="s">
        <v>277</v>
      </c>
      <c r="J1646" s="137" t="s">
        <v>277</v>
      </c>
      <c r="K1646" s="146" t="s">
        <v>277</v>
      </c>
      <c r="L1646" s="137" t="s">
        <v>277</v>
      </c>
      <c r="M1646" s="146" t="s">
        <v>277</v>
      </c>
      <c r="N1646" s="137" t="s">
        <v>277</v>
      </c>
      <c r="O1646" s="138" t="s">
        <v>277</v>
      </c>
      <c r="P1646" s="137" t="s">
        <v>277</v>
      </c>
      <c r="Q1646" s="138" t="s">
        <v>277</v>
      </c>
    </row>
    <row r="1647" spans="1:17" ht="20.149999999999999" customHeight="1" x14ac:dyDescent="0.35">
      <c r="A1647" s="148"/>
      <c r="C1647" s="136" t="s">
        <v>1907</v>
      </c>
      <c r="D1647" s="143" t="s">
        <v>277</v>
      </c>
      <c r="E1647" s="146" t="s">
        <v>277</v>
      </c>
      <c r="F1647" s="137" t="s">
        <v>277</v>
      </c>
      <c r="G1647" s="138" t="s">
        <v>277</v>
      </c>
      <c r="H1647" s="143" t="s">
        <v>277</v>
      </c>
      <c r="I1647" s="146" t="s">
        <v>277</v>
      </c>
      <c r="J1647" s="137" t="s">
        <v>277</v>
      </c>
      <c r="K1647" s="146" t="s">
        <v>277</v>
      </c>
      <c r="L1647" s="137" t="s">
        <v>277</v>
      </c>
      <c r="M1647" s="146" t="s">
        <v>277</v>
      </c>
      <c r="N1647" s="137" t="s">
        <v>277</v>
      </c>
      <c r="O1647" s="138" t="s">
        <v>277</v>
      </c>
      <c r="P1647" s="137">
        <v>1</v>
      </c>
      <c r="Q1647" s="138">
        <v>0.88095238095500006</v>
      </c>
    </row>
    <row r="1648" spans="1:17" ht="20.149999999999999" customHeight="1" x14ac:dyDescent="0.35">
      <c r="A1648" s="148"/>
      <c r="C1648" s="136" t="s">
        <v>1908</v>
      </c>
      <c r="D1648" s="143" t="s">
        <v>277</v>
      </c>
      <c r="E1648" s="146" t="s">
        <v>277</v>
      </c>
      <c r="F1648" s="137" t="s">
        <v>277</v>
      </c>
      <c r="G1648" s="138" t="s">
        <v>277</v>
      </c>
      <c r="H1648" s="143" t="s">
        <v>277</v>
      </c>
      <c r="I1648" s="146" t="s">
        <v>277</v>
      </c>
      <c r="J1648" s="137" t="s">
        <v>277</v>
      </c>
      <c r="K1648" s="146" t="s">
        <v>277</v>
      </c>
      <c r="L1648" s="137" t="s">
        <v>277</v>
      </c>
      <c r="M1648" s="146" t="s">
        <v>277</v>
      </c>
      <c r="N1648" s="137" t="s">
        <v>277</v>
      </c>
      <c r="O1648" s="138" t="s">
        <v>277</v>
      </c>
      <c r="P1648" s="137">
        <v>0.98095238095399995</v>
      </c>
      <c r="Q1648" s="138">
        <v>0.9761904761950001</v>
      </c>
    </row>
    <row r="1649" spans="1:17" ht="20.149999999999999" customHeight="1" x14ac:dyDescent="0.35">
      <c r="A1649" s="148"/>
      <c r="C1649" s="136" t="s">
        <v>1909</v>
      </c>
      <c r="D1649" s="143" t="s">
        <v>277</v>
      </c>
      <c r="E1649" s="146" t="s">
        <v>277</v>
      </c>
      <c r="F1649" s="137" t="s">
        <v>277</v>
      </c>
      <c r="G1649" s="138" t="s">
        <v>277</v>
      </c>
      <c r="H1649" s="143" t="s">
        <v>277</v>
      </c>
      <c r="I1649" s="146" t="s">
        <v>277</v>
      </c>
      <c r="J1649" s="137" t="s">
        <v>277</v>
      </c>
      <c r="K1649" s="146" t="s">
        <v>277</v>
      </c>
      <c r="L1649" s="137" t="s">
        <v>277</v>
      </c>
      <c r="M1649" s="146" t="s">
        <v>277</v>
      </c>
      <c r="N1649" s="137" t="s">
        <v>277</v>
      </c>
      <c r="O1649" s="138" t="s">
        <v>277</v>
      </c>
      <c r="P1649" s="137">
        <v>0.91073688575</v>
      </c>
      <c r="Q1649" s="138">
        <v>0.87528750326166649</v>
      </c>
    </row>
    <row r="1650" spans="1:17" ht="20.149999999999999" customHeight="1" x14ac:dyDescent="0.35">
      <c r="A1650" s="148"/>
      <c r="C1650" s="136" t="s">
        <v>1910</v>
      </c>
      <c r="D1650" s="143" t="s">
        <v>277</v>
      </c>
      <c r="E1650" s="146" t="s">
        <v>277</v>
      </c>
      <c r="F1650" s="137" t="s">
        <v>277</v>
      </c>
      <c r="G1650" s="138" t="s">
        <v>277</v>
      </c>
      <c r="H1650" s="143" t="s">
        <v>277</v>
      </c>
      <c r="I1650" s="146" t="s">
        <v>277</v>
      </c>
      <c r="J1650" s="137" t="s">
        <v>277</v>
      </c>
      <c r="K1650" s="146" t="s">
        <v>277</v>
      </c>
      <c r="L1650" s="137" t="s">
        <v>277</v>
      </c>
      <c r="M1650" s="146" t="s">
        <v>277</v>
      </c>
      <c r="N1650" s="137" t="s">
        <v>277</v>
      </c>
      <c r="O1650" s="138" t="s">
        <v>277</v>
      </c>
      <c r="P1650" s="137">
        <v>0.84189061772583329</v>
      </c>
      <c r="Q1650" s="138">
        <v>0.8942361342691667</v>
      </c>
    </row>
    <row r="1651" spans="1:17" ht="20.149999999999999" customHeight="1" x14ac:dyDescent="0.35">
      <c r="A1651" s="148"/>
      <c r="C1651" s="136" t="s">
        <v>1911</v>
      </c>
      <c r="D1651" s="143" t="s">
        <v>277</v>
      </c>
      <c r="E1651" s="146" t="s">
        <v>277</v>
      </c>
      <c r="F1651" s="137" t="s">
        <v>277</v>
      </c>
      <c r="G1651" s="138" t="s">
        <v>277</v>
      </c>
      <c r="H1651" s="143" t="s">
        <v>277</v>
      </c>
      <c r="I1651" s="146" t="s">
        <v>277</v>
      </c>
      <c r="J1651" s="137">
        <v>0.98202102570021577</v>
      </c>
      <c r="K1651" s="146">
        <v>0.99338008197959804</v>
      </c>
      <c r="L1651" s="137" t="s">
        <v>277</v>
      </c>
      <c r="M1651" s="146" t="s">
        <v>277</v>
      </c>
      <c r="N1651" s="137">
        <v>0.8666666666666667</v>
      </c>
      <c r="O1651" s="138">
        <v>0.6875</v>
      </c>
      <c r="P1651" s="137">
        <v>0.96713349502166679</v>
      </c>
      <c r="Q1651" s="138">
        <v>0.8577029598775</v>
      </c>
    </row>
    <row r="1652" spans="1:17" ht="20.149999999999999" customHeight="1" x14ac:dyDescent="0.35">
      <c r="A1652" s="148"/>
      <c r="C1652" s="136" t="s">
        <v>1912</v>
      </c>
      <c r="D1652" s="143" t="s">
        <v>277</v>
      </c>
      <c r="E1652" s="146" t="s">
        <v>277</v>
      </c>
      <c r="F1652" s="137" t="s">
        <v>277</v>
      </c>
      <c r="G1652" s="138" t="s">
        <v>277</v>
      </c>
      <c r="H1652" s="143" t="s">
        <v>277</v>
      </c>
      <c r="I1652" s="146" t="s">
        <v>277</v>
      </c>
      <c r="J1652" s="137" t="s">
        <v>277</v>
      </c>
      <c r="K1652" s="146" t="s">
        <v>277</v>
      </c>
      <c r="L1652" s="137" t="s">
        <v>277</v>
      </c>
      <c r="M1652" s="146" t="s">
        <v>277</v>
      </c>
      <c r="N1652" s="137" t="s">
        <v>277</v>
      </c>
      <c r="O1652" s="138" t="s">
        <v>277</v>
      </c>
      <c r="P1652" s="137">
        <v>0.9580914197145457</v>
      </c>
      <c r="Q1652" s="138">
        <v>0.95938215103666669</v>
      </c>
    </row>
    <row r="1653" spans="1:17" ht="20.149999999999999" customHeight="1" x14ac:dyDescent="0.35">
      <c r="A1653" s="148"/>
      <c r="C1653" s="136" t="s">
        <v>1913</v>
      </c>
      <c r="D1653" s="143" t="s">
        <v>277</v>
      </c>
      <c r="E1653" s="146" t="s">
        <v>277</v>
      </c>
      <c r="F1653" s="137">
        <v>1</v>
      </c>
      <c r="G1653" s="138">
        <v>0.99715753424657538</v>
      </c>
      <c r="H1653" s="143" t="s">
        <v>277</v>
      </c>
      <c r="I1653" s="146" t="s">
        <v>277</v>
      </c>
      <c r="J1653" s="137" t="s">
        <v>277</v>
      </c>
      <c r="K1653" s="146" t="s">
        <v>277</v>
      </c>
      <c r="L1653" s="137" t="s">
        <v>277</v>
      </c>
      <c r="M1653" s="146" t="s">
        <v>277</v>
      </c>
      <c r="N1653" s="137" t="s">
        <v>277</v>
      </c>
      <c r="O1653" s="138" t="s">
        <v>277</v>
      </c>
      <c r="P1653" s="137">
        <v>0.95806699054000011</v>
      </c>
      <c r="Q1653" s="138">
        <v>0.99088107400699998</v>
      </c>
    </row>
    <row r="1654" spans="1:17" ht="20.149999999999999" customHeight="1" x14ac:dyDescent="0.35">
      <c r="A1654" s="148"/>
      <c r="C1654" s="136" t="s">
        <v>1914</v>
      </c>
      <c r="D1654" s="143" t="s">
        <v>277</v>
      </c>
      <c r="E1654" s="146" t="s">
        <v>277</v>
      </c>
      <c r="F1654" s="137">
        <v>0.97704528158295278</v>
      </c>
      <c r="G1654" s="138">
        <v>0.99237633181126328</v>
      </c>
      <c r="H1654" s="143" t="s">
        <v>277</v>
      </c>
      <c r="I1654" s="146" t="s">
        <v>277</v>
      </c>
      <c r="J1654" s="137" t="s">
        <v>277</v>
      </c>
      <c r="K1654" s="146" t="s">
        <v>277</v>
      </c>
      <c r="L1654" s="137" t="s">
        <v>277</v>
      </c>
      <c r="M1654" s="146" t="s">
        <v>277</v>
      </c>
      <c r="N1654" s="137" t="s">
        <v>277</v>
      </c>
      <c r="O1654" s="138" t="s">
        <v>277</v>
      </c>
      <c r="P1654" s="137">
        <v>0.92099484437699997</v>
      </c>
      <c r="Q1654" s="138">
        <v>0.9530093032089999</v>
      </c>
    </row>
    <row r="1655" spans="1:17" ht="20.149999999999999" customHeight="1" x14ac:dyDescent="0.35">
      <c r="A1655" s="148"/>
      <c r="C1655" s="136" t="s">
        <v>1915</v>
      </c>
      <c r="D1655" s="143" t="s">
        <v>277</v>
      </c>
      <c r="E1655" s="146" t="s">
        <v>277</v>
      </c>
      <c r="F1655" s="137" t="s">
        <v>277</v>
      </c>
      <c r="G1655" s="138" t="s">
        <v>277</v>
      </c>
      <c r="H1655" s="143" t="s">
        <v>277</v>
      </c>
      <c r="I1655" s="146" t="s">
        <v>277</v>
      </c>
      <c r="J1655" s="137" t="s">
        <v>277</v>
      </c>
      <c r="K1655" s="146" t="s">
        <v>277</v>
      </c>
      <c r="L1655" s="137" t="s">
        <v>277</v>
      </c>
      <c r="M1655" s="146" t="s">
        <v>277</v>
      </c>
      <c r="N1655" s="137" t="s">
        <v>277</v>
      </c>
      <c r="O1655" s="138" t="s">
        <v>277</v>
      </c>
      <c r="P1655" s="137">
        <v>0.86931818181818188</v>
      </c>
      <c r="Q1655" s="138">
        <v>0.96195652174099988</v>
      </c>
    </row>
    <row r="1656" spans="1:17" ht="20.149999999999999" customHeight="1" x14ac:dyDescent="0.35">
      <c r="A1656" s="148"/>
      <c r="C1656" s="136" t="s">
        <v>1916</v>
      </c>
      <c r="D1656" s="143">
        <v>0.99971751412429399</v>
      </c>
      <c r="E1656" s="146">
        <v>0.99988966734705098</v>
      </c>
      <c r="F1656" s="137">
        <v>0</v>
      </c>
      <c r="G1656" s="138">
        <v>0.99960627272727265</v>
      </c>
      <c r="H1656" s="143" t="s">
        <v>277</v>
      </c>
      <c r="I1656" s="146" t="s">
        <v>277</v>
      </c>
      <c r="J1656" s="137" t="s">
        <v>277</v>
      </c>
      <c r="K1656" s="146" t="s">
        <v>277</v>
      </c>
      <c r="L1656" s="137" t="s">
        <v>277</v>
      </c>
      <c r="M1656" s="146" t="s">
        <v>277</v>
      </c>
      <c r="N1656" s="137" t="s">
        <v>277</v>
      </c>
      <c r="O1656" s="138" t="s">
        <v>277</v>
      </c>
      <c r="P1656" s="137">
        <v>0.98529411765000008</v>
      </c>
      <c r="Q1656" s="138">
        <v>0.98739495798428578</v>
      </c>
    </row>
    <row r="1657" spans="1:17" ht="20.149999999999999" customHeight="1" x14ac:dyDescent="0.35">
      <c r="A1657" s="148"/>
      <c r="C1657" s="136" t="s">
        <v>1917</v>
      </c>
      <c r="D1657" s="143" t="s">
        <v>277</v>
      </c>
      <c r="E1657" s="146" t="s">
        <v>277</v>
      </c>
      <c r="F1657" s="137" t="s">
        <v>277</v>
      </c>
      <c r="G1657" s="138" t="s">
        <v>277</v>
      </c>
      <c r="H1657" s="143" t="s">
        <v>277</v>
      </c>
      <c r="I1657" s="146" t="s">
        <v>277</v>
      </c>
      <c r="J1657" s="137" t="s">
        <v>277</v>
      </c>
      <c r="K1657" s="146" t="s">
        <v>277</v>
      </c>
      <c r="L1657" s="137" t="s">
        <v>277</v>
      </c>
      <c r="M1657" s="146" t="s">
        <v>277</v>
      </c>
      <c r="N1657" s="137" t="s">
        <v>277</v>
      </c>
      <c r="O1657" s="138" t="s">
        <v>277</v>
      </c>
      <c r="P1657" s="137">
        <v>0.9464285714291667</v>
      </c>
      <c r="Q1657" s="138">
        <v>0.935317460318</v>
      </c>
    </row>
    <row r="1658" spans="1:17" ht="20.149999999999999" customHeight="1" x14ac:dyDescent="0.35">
      <c r="A1658" s="148"/>
      <c r="C1658" s="136" t="s">
        <v>1918</v>
      </c>
      <c r="D1658" s="143">
        <v>0.8125</v>
      </c>
      <c r="E1658" s="146">
        <v>0.99944102850754601</v>
      </c>
      <c r="F1658" s="137" t="s">
        <v>277</v>
      </c>
      <c r="G1658" s="138" t="s">
        <v>277</v>
      </c>
      <c r="H1658" s="143" t="s">
        <v>277</v>
      </c>
      <c r="I1658" s="146" t="s">
        <v>277</v>
      </c>
      <c r="J1658" s="137" t="s">
        <v>277</v>
      </c>
      <c r="K1658" s="146" t="s">
        <v>277</v>
      </c>
      <c r="L1658" s="137" t="s">
        <v>277</v>
      </c>
      <c r="M1658" s="146" t="s">
        <v>277</v>
      </c>
      <c r="N1658" s="137" t="s">
        <v>277</v>
      </c>
      <c r="O1658" s="138" t="s">
        <v>277</v>
      </c>
      <c r="P1658" s="137" t="s">
        <v>277</v>
      </c>
      <c r="Q1658" s="138" t="s">
        <v>277</v>
      </c>
    </row>
    <row r="1659" spans="1:17" ht="20.149999999999999" customHeight="1" x14ac:dyDescent="0.35">
      <c r="A1659" s="148"/>
      <c r="C1659" s="136" t="s">
        <v>1919</v>
      </c>
      <c r="D1659" s="143" t="s">
        <v>277</v>
      </c>
      <c r="E1659" s="146" t="s">
        <v>277</v>
      </c>
      <c r="F1659" s="137">
        <v>0</v>
      </c>
      <c r="G1659" s="138">
        <v>0.99282263636363632</v>
      </c>
      <c r="H1659" s="143" t="s">
        <v>277</v>
      </c>
      <c r="I1659" s="146" t="s">
        <v>277</v>
      </c>
      <c r="J1659" s="137" t="s">
        <v>277</v>
      </c>
      <c r="K1659" s="146" t="s">
        <v>277</v>
      </c>
      <c r="L1659" s="137" t="s">
        <v>277</v>
      </c>
      <c r="M1659" s="146" t="s">
        <v>277</v>
      </c>
      <c r="N1659" s="137" t="s">
        <v>277</v>
      </c>
      <c r="O1659" s="138" t="s">
        <v>277</v>
      </c>
      <c r="P1659" s="137" t="s">
        <v>277</v>
      </c>
      <c r="Q1659" s="138" t="s">
        <v>277</v>
      </c>
    </row>
    <row r="1660" spans="1:17" ht="20.149999999999999" customHeight="1" x14ac:dyDescent="0.35">
      <c r="A1660" s="148"/>
      <c r="C1660" s="136" t="s">
        <v>1920</v>
      </c>
      <c r="D1660" s="143" t="s">
        <v>277</v>
      </c>
      <c r="E1660" s="146" t="s">
        <v>277</v>
      </c>
      <c r="F1660" s="137" t="s">
        <v>277</v>
      </c>
      <c r="G1660" s="138" t="s">
        <v>277</v>
      </c>
      <c r="H1660" s="143" t="s">
        <v>277</v>
      </c>
      <c r="I1660" s="146" t="s">
        <v>277</v>
      </c>
      <c r="J1660" s="137" t="s">
        <v>277</v>
      </c>
      <c r="K1660" s="146" t="s">
        <v>277</v>
      </c>
      <c r="L1660" s="137" t="s">
        <v>277</v>
      </c>
      <c r="M1660" s="146" t="s">
        <v>277</v>
      </c>
      <c r="N1660" s="137" t="s">
        <v>277</v>
      </c>
      <c r="O1660" s="138" t="s">
        <v>277</v>
      </c>
      <c r="P1660" s="137">
        <v>0.91702540125583321</v>
      </c>
      <c r="Q1660" s="138">
        <v>0.86720750128500002</v>
      </c>
    </row>
    <row r="1661" spans="1:17" ht="20.149999999999999" customHeight="1" x14ac:dyDescent="0.35">
      <c r="A1661" s="148"/>
      <c r="C1661" s="136" t="s">
        <v>1921</v>
      </c>
      <c r="D1661" s="143" t="s">
        <v>277</v>
      </c>
      <c r="E1661" s="146" t="s">
        <v>277</v>
      </c>
      <c r="F1661" s="137" t="s">
        <v>277</v>
      </c>
      <c r="G1661" s="138" t="s">
        <v>277</v>
      </c>
      <c r="H1661" s="143" t="s">
        <v>277</v>
      </c>
      <c r="I1661" s="146" t="s">
        <v>277</v>
      </c>
      <c r="J1661" s="137" t="s">
        <v>277</v>
      </c>
      <c r="K1661" s="146" t="s">
        <v>277</v>
      </c>
      <c r="L1661" s="137" t="s">
        <v>277</v>
      </c>
      <c r="M1661" s="146" t="s">
        <v>277</v>
      </c>
      <c r="N1661" s="137" t="s">
        <v>277</v>
      </c>
      <c r="O1661" s="138" t="s">
        <v>277</v>
      </c>
      <c r="P1661" s="137">
        <v>0.93683862433999987</v>
      </c>
      <c r="Q1661" s="138">
        <v>1</v>
      </c>
    </row>
    <row r="1662" spans="1:17" ht="20.149999999999999" customHeight="1" x14ac:dyDescent="0.35">
      <c r="A1662" s="148"/>
      <c r="C1662" s="136" t="s">
        <v>1922</v>
      </c>
      <c r="D1662" s="143" t="s">
        <v>277</v>
      </c>
      <c r="E1662" s="146" t="s">
        <v>277</v>
      </c>
      <c r="F1662" s="137" t="s">
        <v>277</v>
      </c>
      <c r="G1662" s="138" t="s">
        <v>277</v>
      </c>
      <c r="H1662" s="143" t="s">
        <v>277</v>
      </c>
      <c r="I1662" s="146" t="s">
        <v>277</v>
      </c>
      <c r="J1662" s="137" t="s">
        <v>277</v>
      </c>
      <c r="K1662" s="146" t="s">
        <v>277</v>
      </c>
      <c r="L1662" s="137" t="s">
        <v>277</v>
      </c>
      <c r="M1662" s="146" t="s">
        <v>277</v>
      </c>
      <c r="N1662" s="137" t="s">
        <v>277</v>
      </c>
      <c r="O1662" s="138" t="s">
        <v>277</v>
      </c>
      <c r="P1662" s="137" t="s">
        <v>277</v>
      </c>
      <c r="Q1662" s="138">
        <v>1</v>
      </c>
    </row>
    <row r="1663" spans="1:17" ht="20.149999999999999" customHeight="1" x14ac:dyDescent="0.35">
      <c r="A1663" s="148"/>
      <c r="C1663" s="136" t="s">
        <v>1923</v>
      </c>
      <c r="D1663" s="143" t="s">
        <v>277</v>
      </c>
      <c r="E1663" s="146" t="s">
        <v>277</v>
      </c>
      <c r="F1663" s="137" t="s">
        <v>277</v>
      </c>
      <c r="G1663" s="138" t="s">
        <v>277</v>
      </c>
      <c r="H1663" s="143" t="s">
        <v>277</v>
      </c>
      <c r="I1663" s="146" t="s">
        <v>277</v>
      </c>
      <c r="J1663" s="137" t="s">
        <v>277</v>
      </c>
      <c r="K1663" s="146" t="s">
        <v>277</v>
      </c>
      <c r="L1663" s="137" t="s">
        <v>277</v>
      </c>
      <c r="M1663" s="146" t="s">
        <v>277</v>
      </c>
      <c r="N1663" s="137" t="s">
        <v>277</v>
      </c>
      <c r="O1663" s="138" t="s">
        <v>277</v>
      </c>
      <c r="P1663" s="137">
        <v>0.93879310345166644</v>
      </c>
      <c r="Q1663" s="138">
        <v>0.95757575757909097</v>
      </c>
    </row>
    <row r="1664" spans="1:17" ht="20.149999999999999" customHeight="1" x14ac:dyDescent="0.35">
      <c r="A1664" s="148"/>
      <c r="C1664" s="136" t="s">
        <v>1924</v>
      </c>
      <c r="D1664" s="143" t="s">
        <v>277</v>
      </c>
      <c r="E1664" s="146" t="s">
        <v>277</v>
      </c>
      <c r="F1664" s="137" t="s">
        <v>277</v>
      </c>
      <c r="G1664" s="138" t="s">
        <v>277</v>
      </c>
      <c r="H1664" s="143" t="s">
        <v>277</v>
      </c>
      <c r="I1664" s="146" t="s">
        <v>277</v>
      </c>
      <c r="J1664" s="137" t="s">
        <v>277</v>
      </c>
      <c r="K1664" s="146" t="s">
        <v>277</v>
      </c>
      <c r="L1664" s="137" t="s">
        <v>277</v>
      </c>
      <c r="M1664" s="146" t="s">
        <v>277</v>
      </c>
      <c r="N1664" s="137" t="s">
        <v>277</v>
      </c>
      <c r="O1664" s="138" t="s">
        <v>277</v>
      </c>
      <c r="P1664" s="137">
        <v>0.91666666666999996</v>
      </c>
      <c r="Q1664" s="138">
        <v>0.750000000005</v>
      </c>
    </row>
    <row r="1665" spans="1:17" ht="20.149999999999999" customHeight="1" x14ac:dyDescent="0.35">
      <c r="A1665" s="148"/>
      <c r="C1665" s="136" t="s">
        <v>1925</v>
      </c>
      <c r="D1665" s="143" t="s">
        <v>277</v>
      </c>
      <c r="E1665" s="146" t="s">
        <v>277</v>
      </c>
      <c r="F1665" s="137" t="s">
        <v>277</v>
      </c>
      <c r="G1665" s="138" t="s">
        <v>277</v>
      </c>
      <c r="H1665" s="143" t="s">
        <v>277</v>
      </c>
      <c r="I1665" s="146" t="s">
        <v>277</v>
      </c>
      <c r="J1665" s="137">
        <v>0.93277663404304034</v>
      </c>
      <c r="K1665" s="146" t="s">
        <v>277</v>
      </c>
      <c r="L1665" s="137" t="s">
        <v>277</v>
      </c>
      <c r="M1665" s="146" t="s">
        <v>277</v>
      </c>
      <c r="N1665" s="137" t="s">
        <v>277</v>
      </c>
      <c r="O1665" s="138" t="s">
        <v>277</v>
      </c>
      <c r="P1665" s="137">
        <v>0.95650064329363649</v>
      </c>
      <c r="Q1665" s="138">
        <v>0.97291966360416671</v>
      </c>
    </row>
    <row r="1666" spans="1:17" ht="20.149999999999999" customHeight="1" x14ac:dyDescent="0.35">
      <c r="A1666" s="148"/>
      <c r="C1666" s="136" t="s">
        <v>1926</v>
      </c>
      <c r="D1666" s="143" t="s">
        <v>277</v>
      </c>
      <c r="E1666" s="146" t="s">
        <v>277</v>
      </c>
      <c r="F1666" s="137">
        <v>0.99909999999999999</v>
      </c>
      <c r="G1666" s="138">
        <v>0.92128672727272731</v>
      </c>
      <c r="H1666" s="143" t="s">
        <v>277</v>
      </c>
      <c r="I1666" s="146" t="s">
        <v>277</v>
      </c>
      <c r="J1666" s="137" t="s">
        <v>277</v>
      </c>
      <c r="K1666" s="146" t="s">
        <v>277</v>
      </c>
      <c r="L1666" s="137" t="s">
        <v>277</v>
      </c>
      <c r="M1666" s="146" t="s">
        <v>277</v>
      </c>
      <c r="N1666" s="137">
        <v>0.8</v>
      </c>
      <c r="O1666" s="138">
        <v>0.75</v>
      </c>
      <c r="P1666" s="137">
        <v>0.98102389445416649</v>
      </c>
      <c r="Q1666" s="138">
        <v>0.94319651273333349</v>
      </c>
    </row>
    <row r="1667" spans="1:17" ht="20.149999999999999" customHeight="1" x14ac:dyDescent="0.35">
      <c r="A1667" s="148"/>
      <c r="C1667" s="136" t="s">
        <v>1927</v>
      </c>
      <c r="D1667" s="143" t="s">
        <v>277</v>
      </c>
      <c r="E1667" s="146" t="s">
        <v>277</v>
      </c>
      <c r="F1667" s="137" t="s">
        <v>277</v>
      </c>
      <c r="G1667" s="138" t="s">
        <v>277</v>
      </c>
      <c r="H1667" s="143" t="s">
        <v>277</v>
      </c>
      <c r="I1667" s="146" t="s">
        <v>277</v>
      </c>
      <c r="J1667" s="137" t="s">
        <v>277</v>
      </c>
      <c r="K1667" s="146" t="s">
        <v>277</v>
      </c>
      <c r="L1667" s="137" t="s">
        <v>277</v>
      </c>
      <c r="M1667" s="146" t="s">
        <v>277</v>
      </c>
      <c r="N1667" s="137" t="s">
        <v>277</v>
      </c>
      <c r="O1667" s="138" t="s">
        <v>277</v>
      </c>
      <c r="P1667" s="137">
        <v>0.90641025641499995</v>
      </c>
      <c r="Q1667" s="138">
        <v>0.8929337329381819</v>
      </c>
    </row>
    <row r="1668" spans="1:17" ht="20.149999999999999" customHeight="1" x14ac:dyDescent="0.35">
      <c r="A1668" s="148"/>
      <c r="C1668" s="136" t="s">
        <v>1928</v>
      </c>
      <c r="D1668" s="143" t="s">
        <v>277</v>
      </c>
      <c r="E1668" s="146" t="s">
        <v>277</v>
      </c>
      <c r="F1668" s="137">
        <v>0</v>
      </c>
      <c r="G1668" s="138">
        <v>1</v>
      </c>
      <c r="H1668" s="143" t="s">
        <v>277</v>
      </c>
      <c r="I1668" s="146" t="s">
        <v>277</v>
      </c>
      <c r="J1668" s="137" t="s">
        <v>277</v>
      </c>
      <c r="K1668" s="146" t="s">
        <v>277</v>
      </c>
      <c r="L1668" s="137" t="s">
        <v>277</v>
      </c>
      <c r="M1668" s="146" t="s">
        <v>277</v>
      </c>
      <c r="N1668" s="137" t="s">
        <v>277</v>
      </c>
      <c r="O1668" s="138">
        <v>0.625</v>
      </c>
      <c r="P1668" s="137">
        <v>0.97622863247916669</v>
      </c>
      <c r="Q1668" s="138">
        <v>0.98333333333333328</v>
      </c>
    </row>
    <row r="1669" spans="1:17" ht="20.149999999999999" customHeight="1" x14ac:dyDescent="0.35">
      <c r="A1669" s="148"/>
      <c r="C1669" s="136" t="s">
        <v>1929</v>
      </c>
      <c r="D1669" s="143" t="s">
        <v>277</v>
      </c>
      <c r="E1669" s="146" t="s">
        <v>277</v>
      </c>
      <c r="F1669" s="137" t="s">
        <v>277</v>
      </c>
      <c r="G1669" s="138" t="s">
        <v>277</v>
      </c>
      <c r="H1669" s="143" t="s">
        <v>277</v>
      </c>
      <c r="I1669" s="146" t="s">
        <v>277</v>
      </c>
      <c r="J1669" s="137" t="s">
        <v>277</v>
      </c>
      <c r="K1669" s="146" t="s">
        <v>277</v>
      </c>
      <c r="L1669" s="137" t="s">
        <v>277</v>
      </c>
      <c r="M1669" s="146" t="s">
        <v>277</v>
      </c>
      <c r="N1669" s="137" t="s">
        <v>277</v>
      </c>
      <c r="O1669" s="138" t="s">
        <v>277</v>
      </c>
      <c r="P1669" s="137">
        <v>0.94285714286400013</v>
      </c>
      <c r="Q1669" s="138">
        <v>0.95238095238499998</v>
      </c>
    </row>
    <row r="1670" spans="1:17" ht="20.149999999999999" customHeight="1" x14ac:dyDescent="0.35">
      <c r="A1670" s="148"/>
      <c r="C1670" s="136" t="s">
        <v>1930</v>
      </c>
      <c r="D1670" s="143">
        <v>0.98793796668581302</v>
      </c>
      <c r="E1670" s="146">
        <v>0.99979973297730296</v>
      </c>
      <c r="F1670" s="137">
        <v>0</v>
      </c>
      <c r="G1670" s="138">
        <v>0.99999218181818184</v>
      </c>
      <c r="H1670" s="143" t="s">
        <v>277</v>
      </c>
      <c r="I1670" s="146" t="s">
        <v>277</v>
      </c>
      <c r="J1670" s="137" t="s">
        <v>277</v>
      </c>
      <c r="K1670" s="146" t="s">
        <v>277</v>
      </c>
      <c r="L1670" s="137" t="s">
        <v>277</v>
      </c>
      <c r="M1670" s="146" t="s">
        <v>277</v>
      </c>
      <c r="N1670" s="137" t="s">
        <v>277</v>
      </c>
      <c r="O1670" s="138" t="s">
        <v>277</v>
      </c>
      <c r="P1670" s="137" t="s">
        <v>277</v>
      </c>
      <c r="Q1670" s="138">
        <v>0.93636363636999997</v>
      </c>
    </row>
    <row r="1671" spans="1:17" ht="20.149999999999999" customHeight="1" x14ac:dyDescent="0.35">
      <c r="A1671" s="148"/>
      <c r="C1671" s="136" t="s">
        <v>1931</v>
      </c>
      <c r="D1671" s="143" t="s">
        <v>277</v>
      </c>
      <c r="E1671" s="146" t="s">
        <v>277</v>
      </c>
      <c r="F1671" s="137">
        <v>0</v>
      </c>
      <c r="G1671" s="138">
        <v>1</v>
      </c>
      <c r="H1671" s="143" t="s">
        <v>277</v>
      </c>
      <c r="I1671" s="146" t="s">
        <v>277</v>
      </c>
      <c r="J1671" s="137" t="s">
        <v>277</v>
      </c>
      <c r="K1671" s="146" t="s">
        <v>277</v>
      </c>
      <c r="L1671" s="137" t="s">
        <v>277</v>
      </c>
      <c r="M1671" s="146" t="s">
        <v>277</v>
      </c>
      <c r="N1671" s="137" t="s">
        <v>277</v>
      </c>
      <c r="O1671" s="138">
        <v>1</v>
      </c>
      <c r="P1671" s="137" t="s">
        <v>277</v>
      </c>
      <c r="Q1671" s="138" t="s">
        <v>277</v>
      </c>
    </row>
    <row r="1672" spans="1:17" ht="20.149999999999999" customHeight="1" x14ac:dyDescent="0.35">
      <c r="A1672" s="148"/>
      <c r="C1672" s="136" t="s">
        <v>1932</v>
      </c>
      <c r="D1672" s="143" t="s">
        <v>277</v>
      </c>
      <c r="E1672" s="146" t="s">
        <v>277</v>
      </c>
      <c r="F1672" s="137" t="s">
        <v>277</v>
      </c>
      <c r="G1672" s="138" t="s">
        <v>277</v>
      </c>
      <c r="H1672" s="143" t="s">
        <v>277</v>
      </c>
      <c r="I1672" s="146" t="s">
        <v>277</v>
      </c>
      <c r="J1672" s="137" t="s">
        <v>277</v>
      </c>
      <c r="K1672" s="146" t="s">
        <v>277</v>
      </c>
      <c r="L1672" s="137" t="s">
        <v>277</v>
      </c>
      <c r="M1672" s="146" t="s">
        <v>277</v>
      </c>
      <c r="N1672" s="137" t="s">
        <v>277</v>
      </c>
      <c r="O1672" s="138" t="s">
        <v>277</v>
      </c>
      <c r="P1672" s="137">
        <v>0.9179894179925</v>
      </c>
      <c r="Q1672" s="138">
        <v>0.96112535612750005</v>
      </c>
    </row>
    <row r="1673" spans="1:17" ht="20.149999999999999" customHeight="1" x14ac:dyDescent="0.35">
      <c r="A1673" s="148"/>
      <c r="C1673" s="136" t="s">
        <v>1933</v>
      </c>
      <c r="D1673" s="143" t="s">
        <v>277</v>
      </c>
      <c r="E1673" s="146" t="s">
        <v>277</v>
      </c>
      <c r="F1673" s="137" t="s">
        <v>277</v>
      </c>
      <c r="G1673" s="138" t="s">
        <v>277</v>
      </c>
      <c r="H1673" s="143" t="s">
        <v>277</v>
      </c>
      <c r="I1673" s="146" t="s">
        <v>277</v>
      </c>
      <c r="J1673" s="137" t="s">
        <v>277</v>
      </c>
      <c r="K1673" s="146" t="s">
        <v>277</v>
      </c>
      <c r="L1673" s="137" t="s">
        <v>277</v>
      </c>
      <c r="M1673" s="146" t="s">
        <v>277</v>
      </c>
      <c r="N1673" s="137" t="s">
        <v>277</v>
      </c>
      <c r="O1673" s="138" t="s">
        <v>277</v>
      </c>
      <c r="P1673" s="137">
        <v>0.96153846154000011</v>
      </c>
      <c r="Q1673" s="138">
        <v>0.98717948718000004</v>
      </c>
    </row>
    <row r="1674" spans="1:17" ht="20.149999999999999" customHeight="1" x14ac:dyDescent="0.35">
      <c r="A1674" s="148"/>
      <c r="C1674" s="136" t="s">
        <v>1934</v>
      </c>
      <c r="D1674" s="143" t="s">
        <v>277</v>
      </c>
      <c r="E1674" s="146" t="s">
        <v>277</v>
      </c>
      <c r="F1674" s="137" t="s">
        <v>277</v>
      </c>
      <c r="G1674" s="138" t="s">
        <v>277</v>
      </c>
      <c r="H1674" s="143" t="s">
        <v>277</v>
      </c>
      <c r="I1674" s="146" t="s">
        <v>277</v>
      </c>
      <c r="J1674" s="137" t="s">
        <v>277</v>
      </c>
      <c r="K1674" s="146" t="s">
        <v>277</v>
      </c>
      <c r="L1674" s="137" t="s">
        <v>277</v>
      </c>
      <c r="M1674" s="146" t="s">
        <v>277</v>
      </c>
      <c r="N1674" s="137" t="s">
        <v>277</v>
      </c>
      <c r="O1674" s="138" t="s">
        <v>277</v>
      </c>
      <c r="P1674" s="137">
        <v>0.95833333333333326</v>
      </c>
      <c r="Q1674" s="138">
        <v>0.98958333333333326</v>
      </c>
    </row>
    <row r="1675" spans="1:17" ht="20.149999999999999" customHeight="1" x14ac:dyDescent="0.35">
      <c r="A1675" s="148"/>
      <c r="C1675" s="136" t="s">
        <v>1935</v>
      </c>
      <c r="D1675" s="143" t="s">
        <v>277</v>
      </c>
      <c r="E1675" s="146" t="s">
        <v>277</v>
      </c>
      <c r="F1675" s="137" t="s">
        <v>277</v>
      </c>
      <c r="G1675" s="138" t="s">
        <v>277</v>
      </c>
      <c r="H1675" s="143" t="s">
        <v>277</v>
      </c>
      <c r="I1675" s="146" t="s">
        <v>277</v>
      </c>
      <c r="J1675" s="137">
        <v>0.98855108840811923</v>
      </c>
      <c r="K1675" s="146">
        <v>0.98472499395258861</v>
      </c>
      <c r="L1675" s="137" t="s">
        <v>277</v>
      </c>
      <c r="M1675" s="146" t="s">
        <v>277</v>
      </c>
      <c r="N1675" s="137" t="s">
        <v>277</v>
      </c>
      <c r="O1675" s="138" t="s">
        <v>277</v>
      </c>
      <c r="P1675" s="137">
        <v>0.89644249513083318</v>
      </c>
      <c r="Q1675" s="138">
        <v>0.85412650923749989</v>
      </c>
    </row>
    <row r="1676" spans="1:17" ht="20.149999999999999" customHeight="1" x14ac:dyDescent="0.35">
      <c r="A1676" s="148"/>
      <c r="C1676" s="136" t="s">
        <v>1936</v>
      </c>
      <c r="D1676" s="143" t="s">
        <v>277</v>
      </c>
      <c r="E1676" s="146" t="s">
        <v>277</v>
      </c>
      <c r="F1676" s="137" t="s">
        <v>277</v>
      </c>
      <c r="G1676" s="138" t="s">
        <v>277</v>
      </c>
      <c r="H1676" s="143" t="s">
        <v>277</v>
      </c>
      <c r="I1676" s="146" t="s">
        <v>277</v>
      </c>
      <c r="J1676" s="137" t="s">
        <v>277</v>
      </c>
      <c r="K1676" s="146" t="s">
        <v>277</v>
      </c>
      <c r="L1676" s="137" t="s">
        <v>277</v>
      </c>
      <c r="M1676" s="146" t="s">
        <v>277</v>
      </c>
      <c r="N1676" s="137" t="s">
        <v>277</v>
      </c>
      <c r="O1676" s="138" t="s">
        <v>277</v>
      </c>
      <c r="P1676" s="137">
        <v>0.95292207792500006</v>
      </c>
      <c r="Q1676" s="138">
        <v>1</v>
      </c>
    </row>
    <row r="1677" spans="1:17" ht="20.149999999999999" customHeight="1" x14ac:dyDescent="0.35">
      <c r="A1677" s="148"/>
      <c r="C1677" s="136" t="s">
        <v>1937</v>
      </c>
      <c r="D1677" s="143">
        <v>1</v>
      </c>
      <c r="E1677" s="146">
        <v>0.99962728289228497</v>
      </c>
      <c r="F1677" s="137" t="s">
        <v>277</v>
      </c>
      <c r="G1677" s="138" t="s">
        <v>277</v>
      </c>
      <c r="H1677" s="143" t="s">
        <v>277</v>
      </c>
      <c r="I1677" s="146" t="s">
        <v>277</v>
      </c>
      <c r="J1677" s="137" t="s">
        <v>277</v>
      </c>
      <c r="K1677" s="146" t="s">
        <v>277</v>
      </c>
      <c r="L1677" s="137" t="s">
        <v>277</v>
      </c>
      <c r="M1677" s="146" t="s">
        <v>277</v>
      </c>
      <c r="N1677" s="137" t="s">
        <v>277</v>
      </c>
      <c r="O1677" s="138" t="s">
        <v>277</v>
      </c>
      <c r="P1677" s="137" t="s">
        <v>277</v>
      </c>
      <c r="Q1677" s="138" t="s">
        <v>277</v>
      </c>
    </row>
    <row r="1678" spans="1:17" ht="20.149999999999999" customHeight="1" x14ac:dyDescent="0.35">
      <c r="A1678" s="148"/>
      <c r="C1678" s="136" t="s">
        <v>1938</v>
      </c>
      <c r="D1678" s="143">
        <v>0.99025974025973995</v>
      </c>
      <c r="E1678" s="146">
        <v>0.98902195608782395</v>
      </c>
      <c r="F1678" s="137">
        <v>0.98739999999999994</v>
      </c>
      <c r="G1678" s="138">
        <v>0.98182618181818171</v>
      </c>
      <c r="H1678" s="143" t="s">
        <v>277</v>
      </c>
      <c r="I1678" s="146" t="s">
        <v>277</v>
      </c>
      <c r="J1678" s="137" t="s">
        <v>277</v>
      </c>
      <c r="K1678" s="146" t="s">
        <v>277</v>
      </c>
      <c r="L1678" s="137" t="s">
        <v>277</v>
      </c>
      <c r="M1678" s="146" t="s">
        <v>277</v>
      </c>
      <c r="N1678" s="137">
        <v>0.93333333333333335</v>
      </c>
      <c r="O1678" s="138">
        <v>0.8214285714285714</v>
      </c>
      <c r="P1678" s="137">
        <v>0.97574856616636363</v>
      </c>
      <c r="Q1678" s="138">
        <v>0.95960325001499991</v>
      </c>
    </row>
    <row r="1679" spans="1:17" ht="20.149999999999999" customHeight="1" x14ac:dyDescent="0.35">
      <c r="A1679" s="148"/>
      <c r="C1679" s="136" t="s">
        <v>1939</v>
      </c>
      <c r="D1679" s="143" t="s">
        <v>277</v>
      </c>
      <c r="E1679" s="146" t="s">
        <v>277</v>
      </c>
      <c r="F1679" s="137" t="s">
        <v>277</v>
      </c>
      <c r="G1679" s="138" t="s">
        <v>277</v>
      </c>
      <c r="H1679" s="143" t="s">
        <v>277</v>
      </c>
      <c r="I1679" s="146" t="s">
        <v>277</v>
      </c>
      <c r="J1679" s="137" t="s">
        <v>277</v>
      </c>
      <c r="K1679" s="146" t="s">
        <v>277</v>
      </c>
      <c r="L1679" s="137" t="s">
        <v>277</v>
      </c>
      <c r="M1679" s="146" t="s">
        <v>277</v>
      </c>
      <c r="N1679" s="137" t="s">
        <v>277</v>
      </c>
      <c r="O1679" s="138" t="s">
        <v>277</v>
      </c>
      <c r="P1679" s="137">
        <v>0.97499999999999998</v>
      </c>
      <c r="Q1679" s="138">
        <v>0.98095238095285708</v>
      </c>
    </row>
    <row r="1680" spans="1:17" ht="20.149999999999999" customHeight="1" x14ac:dyDescent="0.35">
      <c r="A1680" s="148"/>
      <c r="C1680" s="136" t="s">
        <v>1940</v>
      </c>
      <c r="D1680" s="143" t="s">
        <v>277</v>
      </c>
      <c r="E1680" s="146" t="s">
        <v>277</v>
      </c>
      <c r="F1680" s="137" t="s">
        <v>277</v>
      </c>
      <c r="G1680" s="138" t="s">
        <v>277</v>
      </c>
      <c r="H1680" s="143" t="s">
        <v>277</v>
      </c>
      <c r="I1680" s="146" t="s">
        <v>277</v>
      </c>
      <c r="J1680" s="137" t="s">
        <v>277</v>
      </c>
      <c r="K1680" s="146" t="s">
        <v>277</v>
      </c>
      <c r="L1680" s="137" t="s">
        <v>277</v>
      </c>
      <c r="M1680" s="146" t="s">
        <v>277</v>
      </c>
      <c r="N1680" s="137" t="s">
        <v>277</v>
      </c>
      <c r="O1680" s="138" t="s">
        <v>277</v>
      </c>
      <c r="P1680" s="137" t="s">
        <v>277</v>
      </c>
      <c r="Q1680" s="138">
        <v>1</v>
      </c>
    </row>
    <row r="1681" spans="1:17" ht="20.149999999999999" customHeight="1" x14ac:dyDescent="0.35">
      <c r="A1681" s="148"/>
      <c r="C1681" s="136" t="s">
        <v>1941</v>
      </c>
      <c r="D1681" s="143" t="s">
        <v>277</v>
      </c>
      <c r="E1681" s="146" t="s">
        <v>277</v>
      </c>
      <c r="F1681" s="137" t="s">
        <v>277</v>
      </c>
      <c r="G1681" s="138" t="s">
        <v>277</v>
      </c>
      <c r="H1681" s="143" t="s">
        <v>277</v>
      </c>
      <c r="I1681" s="146" t="s">
        <v>277</v>
      </c>
      <c r="J1681" s="137" t="s">
        <v>277</v>
      </c>
      <c r="K1681" s="146" t="s">
        <v>277</v>
      </c>
      <c r="L1681" s="137" t="s">
        <v>277</v>
      </c>
      <c r="M1681" s="146" t="s">
        <v>277</v>
      </c>
      <c r="N1681" s="137" t="s">
        <v>277</v>
      </c>
      <c r="O1681" s="138" t="s">
        <v>277</v>
      </c>
      <c r="P1681" s="137">
        <v>0.8329914529950001</v>
      </c>
      <c r="Q1681" s="138">
        <v>0.9288247863275001</v>
      </c>
    </row>
    <row r="1682" spans="1:17" ht="20.149999999999999" customHeight="1" x14ac:dyDescent="0.35">
      <c r="A1682" s="148"/>
      <c r="C1682" s="136" t="s">
        <v>1942</v>
      </c>
      <c r="D1682" s="143">
        <v>1</v>
      </c>
      <c r="E1682" s="146">
        <v>0.99743828598043804</v>
      </c>
      <c r="F1682" s="137">
        <v>0</v>
      </c>
      <c r="G1682" s="138">
        <v>1</v>
      </c>
      <c r="H1682" s="143" t="s">
        <v>277</v>
      </c>
      <c r="I1682" s="146" t="s">
        <v>277</v>
      </c>
      <c r="J1682" s="137" t="s">
        <v>277</v>
      </c>
      <c r="K1682" s="146" t="s">
        <v>277</v>
      </c>
      <c r="L1682" s="137" t="s">
        <v>277</v>
      </c>
      <c r="M1682" s="146" t="s">
        <v>277</v>
      </c>
      <c r="N1682" s="137" t="s">
        <v>277</v>
      </c>
      <c r="O1682" s="138" t="s">
        <v>277</v>
      </c>
      <c r="P1682" s="137" t="s">
        <v>277</v>
      </c>
      <c r="Q1682" s="138" t="s">
        <v>277</v>
      </c>
    </row>
    <row r="1683" spans="1:17" ht="20.149999999999999" customHeight="1" x14ac:dyDescent="0.35">
      <c r="A1683" s="148"/>
      <c r="C1683" s="136" t="s">
        <v>1943</v>
      </c>
      <c r="D1683" s="143" t="s">
        <v>277</v>
      </c>
      <c r="E1683" s="146" t="s">
        <v>277</v>
      </c>
      <c r="F1683" s="137" t="s">
        <v>277</v>
      </c>
      <c r="G1683" s="138" t="s">
        <v>277</v>
      </c>
      <c r="H1683" s="143" t="s">
        <v>277</v>
      </c>
      <c r="I1683" s="146" t="s">
        <v>277</v>
      </c>
      <c r="J1683" s="137" t="s">
        <v>277</v>
      </c>
      <c r="K1683" s="146" t="s">
        <v>277</v>
      </c>
      <c r="L1683" s="137" t="s">
        <v>277</v>
      </c>
      <c r="M1683" s="146" t="s">
        <v>277</v>
      </c>
      <c r="N1683" s="137">
        <v>0.8571428571428571</v>
      </c>
      <c r="O1683" s="138">
        <v>0.80769230769230771</v>
      </c>
      <c r="P1683" s="137">
        <v>0.97435897436000007</v>
      </c>
      <c r="Q1683" s="138">
        <v>0.93881861358909091</v>
      </c>
    </row>
    <row r="1684" spans="1:17" ht="20.149999999999999" customHeight="1" x14ac:dyDescent="0.35">
      <c r="A1684" s="148"/>
      <c r="C1684" s="136" t="s">
        <v>1944</v>
      </c>
      <c r="D1684" s="143" t="s">
        <v>277</v>
      </c>
      <c r="E1684" s="146" t="s">
        <v>277</v>
      </c>
      <c r="F1684" s="137" t="s">
        <v>277</v>
      </c>
      <c r="G1684" s="138" t="s">
        <v>277</v>
      </c>
      <c r="H1684" s="143" t="s">
        <v>277</v>
      </c>
      <c r="I1684" s="146" t="s">
        <v>277</v>
      </c>
      <c r="J1684" s="137" t="s">
        <v>277</v>
      </c>
      <c r="K1684" s="146" t="s">
        <v>277</v>
      </c>
      <c r="L1684" s="137" t="s">
        <v>277</v>
      </c>
      <c r="M1684" s="146" t="s">
        <v>277</v>
      </c>
      <c r="N1684" s="137" t="s">
        <v>277</v>
      </c>
      <c r="O1684" s="138" t="s">
        <v>277</v>
      </c>
      <c r="P1684" s="137">
        <v>0.91387250607749992</v>
      </c>
      <c r="Q1684" s="138">
        <v>0.8750517318983333</v>
      </c>
    </row>
    <row r="1685" spans="1:17" ht="20.149999999999999" customHeight="1" x14ac:dyDescent="0.35">
      <c r="A1685" s="148"/>
      <c r="C1685" s="136" t="s">
        <v>1945</v>
      </c>
      <c r="D1685" s="143" t="s">
        <v>277</v>
      </c>
      <c r="E1685" s="146" t="s">
        <v>277</v>
      </c>
      <c r="F1685" s="137" t="s">
        <v>277</v>
      </c>
      <c r="G1685" s="138" t="s">
        <v>277</v>
      </c>
      <c r="H1685" s="143" t="s">
        <v>277</v>
      </c>
      <c r="I1685" s="146" t="s">
        <v>277</v>
      </c>
      <c r="J1685" s="137" t="s">
        <v>277</v>
      </c>
      <c r="K1685" s="146" t="s">
        <v>277</v>
      </c>
      <c r="L1685" s="137" t="s">
        <v>277</v>
      </c>
      <c r="M1685" s="146" t="s">
        <v>277</v>
      </c>
      <c r="N1685" s="137" t="s">
        <v>277</v>
      </c>
      <c r="O1685" s="138" t="s">
        <v>277</v>
      </c>
      <c r="P1685" s="137">
        <v>0.95454545454545459</v>
      </c>
      <c r="Q1685" s="138">
        <v>0.93333333333333324</v>
      </c>
    </row>
    <row r="1686" spans="1:17" ht="20.149999999999999" customHeight="1" x14ac:dyDescent="0.35">
      <c r="A1686" s="148"/>
      <c r="C1686" s="136" t="s">
        <v>1946</v>
      </c>
      <c r="D1686" s="143" t="s">
        <v>277</v>
      </c>
      <c r="E1686" s="146" t="s">
        <v>277</v>
      </c>
      <c r="F1686" s="137" t="s">
        <v>277</v>
      </c>
      <c r="G1686" s="138" t="s">
        <v>277</v>
      </c>
      <c r="H1686" s="143" t="s">
        <v>277</v>
      </c>
      <c r="I1686" s="146" t="s">
        <v>277</v>
      </c>
      <c r="J1686" s="137" t="s">
        <v>277</v>
      </c>
      <c r="K1686" s="146" t="s">
        <v>277</v>
      </c>
      <c r="L1686" s="137" t="s">
        <v>277</v>
      </c>
      <c r="M1686" s="146" t="s">
        <v>277</v>
      </c>
      <c r="N1686" s="137" t="s">
        <v>277</v>
      </c>
      <c r="O1686" s="138" t="s">
        <v>277</v>
      </c>
      <c r="P1686" s="137">
        <v>0.97916666666666674</v>
      </c>
      <c r="Q1686" s="138">
        <v>1</v>
      </c>
    </row>
    <row r="1687" spans="1:17" ht="20.149999999999999" customHeight="1" x14ac:dyDescent="0.35">
      <c r="A1687" s="148"/>
      <c r="C1687" s="136" t="s">
        <v>1947</v>
      </c>
      <c r="D1687" s="143" t="s">
        <v>277</v>
      </c>
      <c r="E1687" s="146" t="s">
        <v>277</v>
      </c>
      <c r="F1687" s="137" t="s">
        <v>277</v>
      </c>
      <c r="G1687" s="138" t="s">
        <v>277</v>
      </c>
      <c r="H1687" s="143" t="s">
        <v>277</v>
      </c>
      <c r="I1687" s="146" t="s">
        <v>277</v>
      </c>
      <c r="J1687" s="137" t="s">
        <v>277</v>
      </c>
      <c r="K1687" s="146" t="s">
        <v>277</v>
      </c>
      <c r="L1687" s="137" t="s">
        <v>277</v>
      </c>
      <c r="M1687" s="146" t="s">
        <v>277</v>
      </c>
      <c r="N1687" s="137" t="s">
        <v>277</v>
      </c>
      <c r="O1687" s="138" t="s">
        <v>277</v>
      </c>
      <c r="P1687" s="137">
        <v>0.92543859649583338</v>
      </c>
      <c r="Q1687" s="138">
        <v>0.95394736842333328</v>
      </c>
    </row>
    <row r="1688" spans="1:17" ht="20.149999999999999" customHeight="1" x14ac:dyDescent="0.35">
      <c r="A1688" s="148"/>
      <c r="C1688" s="136" t="s">
        <v>1948</v>
      </c>
      <c r="D1688" s="143" t="s">
        <v>277</v>
      </c>
      <c r="E1688" s="146" t="s">
        <v>277</v>
      </c>
      <c r="F1688" s="137" t="s">
        <v>277</v>
      </c>
      <c r="G1688" s="138" t="s">
        <v>277</v>
      </c>
      <c r="H1688" s="143" t="s">
        <v>277</v>
      </c>
      <c r="I1688" s="146" t="s">
        <v>277</v>
      </c>
      <c r="J1688" s="137" t="s">
        <v>277</v>
      </c>
      <c r="K1688" s="146" t="s">
        <v>277</v>
      </c>
      <c r="L1688" s="137" t="s">
        <v>277</v>
      </c>
      <c r="M1688" s="146" t="s">
        <v>277</v>
      </c>
      <c r="N1688" s="137" t="s">
        <v>277</v>
      </c>
      <c r="O1688" s="138" t="s">
        <v>277</v>
      </c>
      <c r="P1688" s="137">
        <v>0.89583333333416659</v>
      </c>
      <c r="Q1688" s="138">
        <v>0.97222222222249988</v>
      </c>
    </row>
    <row r="1689" spans="1:17" ht="20.149999999999999" customHeight="1" x14ac:dyDescent="0.35">
      <c r="A1689" s="148"/>
      <c r="C1689" s="136" t="s">
        <v>1949</v>
      </c>
      <c r="D1689" s="143">
        <v>0.79417475728155296</v>
      </c>
      <c r="E1689" s="146">
        <v>0.87281105990783403</v>
      </c>
      <c r="F1689" s="137">
        <v>0</v>
      </c>
      <c r="G1689" s="138">
        <v>0.99993699999999996</v>
      </c>
      <c r="H1689" s="143" t="s">
        <v>277</v>
      </c>
      <c r="I1689" s="146" t="s">
        <v>277</v>
      </c>
      <c r="J1689" s="137" t="s">
        <v>277</v>
      </c>
      <c r="K1689" s="146" t="s">
        <v>277</v>
      </c>
      <c r="L1689" s="137" t="s">
        <v>277</v>
      </c>
      <c r="M1689" s="146" t="s">
        <v>277</v>
      </c>
      <c r="N1689" s="137">
        <v>0.73333333333333328</v>
      </c>
      <c r="O1689" s="138">
        <v>0.875</v>
      </c>
      <c r="P1689" s="137">
        <v>0.95304061617749991</v>
      </c>
      <c r="Q1689" s="138">
        <v>0.94874364382416676</v>
      </c>
    </row>
    <row r="1690" spans="1:17" ht="20.149999999999999" customHeight="1" x14ac:dyDescent="0.35">
      <c r="A1690" s="148"/>
      <c r="C1690" s="136" t="s">
        <v>1950</v>
      </c>
      <c r="D1690" s="143" t="s">
        <v>277</v>
      </c>
      <c r="E1690" s="146" t="s">
        <v>277</v>
      </c>
      <c r="F1690" s="137" t="s">
        <v>277</v>
      </c>
      <c r="G1690" s="138" t="s">
        <v>277</v>
      </c>
      <c r="H1690" s="143" t="s">
        <v>277</v>
      </c>
      <c r="I1690" s="146" t="s">
        <v>277</v>
      </c>
      <c r="J1690" s="137" t="s">
        <v>277</v>
      </c>
      <c r="K1690" s="146" t="s">
        <v>277</v>
      </c>
      <c r="L1690" s="137" t="s">
        <v>277</v>
      </c>
      <c r="M1690" s="146" t="s">
        <v>277</v>
      </c>
      <c r="N1690" s="137" t="s">
        <v>277</v>
      </c>
      <c r="O1690" s="138" t="s">
        <v>277</v>
      </c>
      <c r="P1690" s="137">
        <v>0.80555555556000003</v>
      </c>
      <c r="Q1690" s="138">
        <v>0.83333333334000004</v>
      </c>
    </row>
    <row r="1691" spans="1:17" ht="20.149999999999999" customHeight="1" x14ac:dyDescent="0.35">
      <c r="A1691" s="148"/>
      <c r="C1691" s="136" t="s">
        <v>1951</v>
      </c>
      <c r="D1691" s="143" t="s">
        <v>277</v>
      </c>
      <c r="E1691" s="146" t="s">
        <v>277</v>
      </c>
      <c r="F1691" s="137">
        <v>0</v>
      </c>
      <c r="G1691" s="138">
        <v>1</v>
      </c>
      <c r="H1691" s="143" t="s">
        <v>277</v>
      </c>
      <c r="I1691" s="146" t="s">
        <v>277</v>
      </c>
      <c r="J1691" s="137" t="s">
        <v>277</v>
      </c>
      <c r="K1691" s="146" t="s">
        <v>277</v>
      </c>
      <c r="L1691" s="137" t="s">
        <v>277</v>
      </c>
      <c r="M1691" s="146" t="s">
        <v>277</v>
      </c>
      <c r="N1691" s="137" t="s">
        <v>277</v>
      </c>
      <c r="O1691" s="138" t="s">
        <v>277</v>
      </c>
      <c r="P1691" s="137" t="s">
        <v>277</v>
      </c>
      <c r="Q1691" s="138" t="s">
        <v>277</v>
      </c>
    </row>
    <row r="1692" spans="1:17" ht="20.149999999999999" customHeight="1" x14ac:dyDescent="0.35">
      <c r="A1692" s="148"/>
      <c r="C1692" s="136" t="s">
        <v>1952</v>
      </c>
      <c r="D1692" s="143" t="s">
        <v>277</v>
      </c>
      <c r="E1692" s="146" t="s">
        <v>277</v>
      </c>
      <c r="F1692" s="137" t="s">
        <v>277</v>
      </c>
      <c r="G1692" s="138" t="s">
        <v>277</v>
      </c>
      <c r="H1692" s="143" t="s">
        <v>277</v>
      </c>
      <c r="I1692" s="146" t="s">
        <v>277</v>
      </c>
      <c r="J1692" s="137" t="s">
        <v>277</v>
      </c>
      <c r="K1692" s="146" t="s">
        <v>277</v>
      </c>
      <c r="L1692" s="137" t="s">
        <v>277</v>
      </c>
      <c r="M1692" s="146" t="s">
        <v>277</v>
      </c>
      <c r="N1692" s="137" t="s">
        <v>277</v>
      </c>
      <c r="O1692" s="138" t="s">
        <v>277</v>
      </c>
      <c r="P1692" s="137">
        <v>0.96740562678250019</v>
      </c>
      <c r="Q1692" s="138">
        <v>0.96708134254999989</v>
      </c>
    </row>
    <row r="1693" spans="1:17" ht="20.149999999999999" customHeight="1" x14ac:dyDescent="0.35">
      <c r="A1693" s="148"/>
      <c r="C1693" s="136" t="s">
        <v>1953</v>
      </c>
      <c r="D1693" s="143" t="s">
        <v>277</v>
      </c>
      <c r="E1693" s="146" t="s">
        <v>277</v>
      </c>
      <c r="F1693" s="137" t="s">
        <v>277</v>
      </c>
      <c r="G1693" s="138" t="s">
        <v>277</v>
      </c>
      <c r="H1693" s="143" t="s">
        <v>277</v>
      </c>
      <c r="I1693" s="146" t="s">
        <v>277</v>
      </c>
      <c r="J1693" s="137" t="s">
        <v>277</v>
      </c>
      <c r="K1693" s="146" t="s">
        <v>277</v>
      </c>
      <c r="L1693" s="137" t="s">
        <v>277</v>
      </c>
      <c r="M1693" s="146" t="s">
        <v>277</v>
      </c>
      <c r="N1693" s="137" t="s">
        <v>277</v>
      </c>
      <c r="O1693" s="138" t="s">
        <v>277</v>
      </c>
      <c r="P1693" s="137">
        <v>0.97916666666999996</v>
      </c>
      <c r="Q1693" s="138" t="s">
        <v>277</v>
      </c>
    </row>
    <row r="1694" spans="1:17" ht="20.149999999999999" customHeight="1" x14ac:dyDescent="0.35">
      <c r="A1694" s="148"/>
      <c r="C1694" s="136" t="s">
        <v>1954</v>
      </c>
      <c r="D1694" s="143" t="s">
        <v>277</v>
      </c>
      <c r="E1694" s="146" t="s">
        <v>277</v>
      </c>
      <c r="F1694" s="137">
        <v>0</v>
      </c>
      <c r="G1694" s="138">
        <v>1</v>
      </c>
      <c r="H1694" s="143" t="s">
        <v>277</v>
      </c>
      <c r="I1694" s="146" t="s">
        <v>277</v>
      </c>
      <c r="J1694" s="137" t="s">
        <v>277</v>
      </c>
      <c r="K1694" s="146" t="s">
        <v>277</v>
      </c>
      <c r="L1694" s="137" t="s">
        <v>277</v>
      </c>
      <c r="M1694" s="146" t="s">
        <v>277</v>
      </c>
      <c r="N1694" s="137" t="s">
        <v>277</v>
      </c>
      <c r="O1694" s="138" t="s">
        <v>277</v>
      </c>
      <c r="P1694" s="137" t="s">
        <v>277</v>
      </c>
      <c r="Q1694" s="138" t="s">
        <v>277</v>
      </c>
    </row>
    <row r="1695" spans="1:17" ht="20.149999999999999" customHeight="1" x14ac:dyDescent="0.35">
      <c r="A1695" s="148"/>
      <c r="C1695" s="136" t="s">
        <v>1955</v>
      </c>
      <c r="D1695" s="143" t="s">
        <v>277</v>
      </c>
      <c r="E1695" s="146" t="s">
        <v>277</v>
      </c>
      <c r="F1695" s="137">
        <v>0</v>
      </c>
      <c r="G1695" s="138">
        <v>1</v>
      </c>
      <c r="H1695" s="143" t="s">
        <v>277</v>
      </c>
      <c r="I1695" s="146" t="s">
        <v>277</v>
      </c>
      <c r="J1695" s="137" t="s">
        <v>277</v>
      </c>
      <c r="K1695" s="146" t="s">
        <v>277</v>
      </c>
      <c r="L1695" s="137" t="s">
        <v>277</v>
      </c>
      <c r="M1695" s="146" t="s">
        <v>277</v>
      </c>
      <c r="N1695" s="137" t="s">
        <v>277</v>
      </c>
      <c r="O1695" s="138" t="s">
        <v>277</v>
      </c>
      <c r="P1695" s="137" t="s">
        <v>277</v>
      </c>
      <c r="Q1695" s="138" t="s">
        <v>277</v>
      </c>
    </row>
    <row r="1696" spans="1:17" ht="20.149999999999999" customHeight="1" x14ac:dyDescent="0.35">
      <c r="A1696" s="148"/>
      <c r="C1696" s="136" t="s">
        <v>1956</v>
      </c>
      <c r="D1696" s="143" t="s">
        <v>277</v>
      </c>
      <c r="E1696" s="146" t="s">
        <v>277</v>
      </c>
      <c r="F1696" s="137" t="s">
        <v>277</v>
      </c>
      <c r="G1696" s="138" t="s">
        <v>277</v>
      </c>
      <c r="H1696" s="143" t="s">
        <v>277</v>
      </c>
      <c r="I1696" s="146" t="s">
        <v>277</v>
      </c>
      <c r="J1696" s="137" t="s">
        <v>277</v>
      </c>
      <c r="K1696" s="146" t="s">
        <v>277</v>
      </c>
      <c r="L1696" s="137" t="s">
        <v>277</v>
      </c>
      <c r="M1696" s="146" t="s">
        <v>277</v>
      </c>
      <c r="N1696" s="137" t="s">
        <v>277</v>
      </c>
      <c r="O1696" s="138" t="s">
        <v>277</v>
      </c>
      <c r="P1696" s="137">
        <v>0.92628992629363627</v>
      </c>
      <c r="Q1696" s="138">
        <v>0.95695695696083316</v>
      </c>
    </row>
    <row r="1697" spans="1:17" ht="20.149999999999999" customHeight="1" x14ac:dyDescent="0.35">
      <c r="A1697" s="148"/>
      <c r="C1697" s="136" t="s">
        <v>1957</v>
      </c>
      <c r="D1697" s="143" t="s">
        <v>277</v>
      </c>
      <c r="E1697" s="146" t="s">
        <v>277</v>
      </c>
      <c r="F1697" s="137">
        <v>0</v>
      </c>
      <c r="G1697" s="138">
        <v>1</v>
      </c>
      <c r="H1697" s="143" t="s">
        <v>277</v>
      </c>
      <c r="I1697" s="146" t="s">
        <v>277</v>
      </c>
      <c r="J1697" s="137" t="s">
        <v>277</v>
      </c>
      <c r="K1697" s="146" t="s">
        <v>277</v>
      </c>
      <c r="L1697" s="137" t="s">
        <v>277</v>
      </c>
      <c r="M1697" s="146" t="s">
        <v>277</v>
      </c>
      <c r="N1697" s="137" t="s">
        <v>277</v>
      </c>
      <c r="O1697" s="138">
        <v>0.83333333333333337</v>
      </c>
      <c r="P1697" s="137">
        <v>0.72828638498249998</v>
      </c>
      <c r="Q1697" s="138">
        <v>0.67432596224833352</v>
      </c>
    </row>
    <row r="1698" spans="1:17" ht="20.149999999999999" customHeight="1" x14ac:dyDescent="0.35">
      <c r="A1698" s="148"/>
      <c r="C1698" s="136" t="s">
        <v>1958</v>
      </c>
      <c r="D1698" s="143" t="s">
        <v>277</v>
      </c>
      <c r="E1698" s="146" t="s">
        <v>277</v>
      </c>
      <c r="F1698" s="137" t="s">
        <v>277</v>
      </c>
      <c r="G1698" s="138" t="s">
        <v>277</v>
      </c>
      <c r="H1698" s="143" t="s">
        <v>277</v>
      </c>
      <c r="I1698" s="146" t="s">
        <v>277</v>
      </c>
      <c r="J1698" s="137" t="s">
        <v>277</v>
      </c>
      <c r="K1698" s="146" t="s">
        <v>277</v>
      </c>
      <c r="L1698" s="137" t="s">
        <v>277</v>
      </c>
      <c r="M1698" s="146" t="s">
        <v>277</v>
      </c>
      <c r="N1698" s="137" t="s">
        <v>277</v>
      </c>
      <c r="O1698" s="138" t="s">
        <v>277</v>
      </c>
      <c r="P1698" s="137">
        <v>0.993548387097</v>
      </c>
      <c r="Q1698" s="138">
        <v>1</v>
      </c>
    </row>
    <row r="1699" spans="1:17" ht="20.149999999999999" customHeight="1" x14ac:dyDescent="0.35">
      <c r="A1699" s="148"/>
      <c r="C1699" s="136" t="s">
        <v>1959</v>
      </c>
      <c r="D1699" s="143" t="s">
        <v>277</v>
      </c>
      <c r="E1699" s="146" t="s">
        <v>277</v>
      </c>
      <c r="F1699" s="137" t="s">
        <v>277</v>
      </c>
      <c r="G1699" s="138" t="s">
        <v>277</v>
      </c>
      <c r="H1699" s="143" t="s">
        <v>277</v>
      </c>
      <c r="I1699" s="146" t="s">
        <v>277</v>
      </c>
      <c r="J1699" s="137" t="s">
        <v>277</v>
      </c>
      <c r="K1699" s="146" t="s">
        <v>277</v>
      </c>
      <c r="L1699" s="137" t="s">
        <v>277</v>
      </c>
      <c r="M1699" s="146" t="s">
        <v>277</v>
      </c>
      <c r="N1699" s="137" t="s">
        <v>277</v>
      </c>
      <c r="O1699" s="138" t="s">
        <v>277</v>
      </c>
      <c r="P1699" s="137" t="s">
        <v>277</v>
      </c>
      <c r="Q1699" s="138">
        <v>0.98611111111249994</v>
      </c>
    </row>
    <row r="1700" spans="1:17" ht="20.149999999999999" customHeight="1" x14ac:dyDescent="0.35">
      <c r="A1700" s="148"/>
      <c r="C1700" s="136" t="s">
        <v>1960</v>
      </c>
      <c r="D1700" s="143" t="s">
        <v>277</v>
      </c>
      <c r="E1700" s="146" t="s">
        <v>277</v>
      </c>
      <c r="F1700" s="137" t="s">
        <v>277</v>
      </c>
      <c r="G1700" s="138" t="s">
        <v>277</v>
      </c>
      <c r="H1700" s="143" t="s">
        <v>277</v>
      </c>
      <c r="I1700" s="146" t="s">
        <v>277</v>
      </c>
      <c r="J1700" s="137" t="s">
        <v>277</v>
      </c>
      <c r="K1700" s="146" t="s">
        <v>277</v>
      </c>
      <c r="L1700" s="137" t="s">
        <v>277</v>
      </c>
      <c r="M1700" s="146" t="s">
        <v>277</v>
      </c>
      <c r="N1700" s="137" t="s">
        <v>277</v>
      </c>
      <c r="O1700" s="138" t="s">
        <v>277</v>
      </c>
      <c r="P1700" s="137">
        <v>1</v>
      </c>
      <c r="Q1700" s="138">
        <v>0.98765432098777783</v>
      </c>
    </row>
    <row r="1701" spans="1:17" ht="20.149999999999999" customHeight="1" x14ac:dyDescent="0.35">
      <c r="A1701" s="148"/>
      <c r="C1701" s="136" t="s">
        <v>1961</v>
      </c>
      <c r="D1701" s="143" t="s">
        <v>277</v>
      </c>
      <c r="E1701" s="146" t="s">
        <v>277</v>
      </c>
      <c r="F1701" s="137" t="s">
        <v>277</v>
      </c>
      <c r="G1701" s="138" t="s">
        <v>277</v>
      </c>
      <c r="H1701" s="143" t="s">
        <v>277</v>
      </c>
      <c r="I1701" s="146" t="s">
        <v>277</v>
      </c>
      <c r="J1701" s="137" t="s">
        <v>277</v>
      </c>
      <c r="K1701" s="146" t="s">
        <v>277</v>
      </c>
      <c r="L1701" s="137" t="s">
        <v>277</v>
      </c>
      <c r="M1701" s="146" t="s">
        <v>277</v>
      </c>
      <c r="N1701" s="137" t="s">
        <v>277</v>
      </c>
      <c r="O1701" s="138" t="s">
        <v>277</v>
      </c>
      <c r="P1701" s="137">
        <v>0.91666666666999996</v>
      </c>
      <c r="Q1701" s="138">
        <v>0.96363636363636362</v>
      </c>
    </row>
    <row r="1702" spans="1:17" ht="20.149999999999999" customHeight="1" x14ac:dyDescent="0.35">
      <c r="A1702" s="148"/>
      <c r="C1702" s="136" t="s">
        <v>1962</v>
      </c>
      <c r="D1702" s="143" t="s">
        <v>277</v>
      </c>
      <c r="E1702" s="146" t="s">
        <v>277</v>
      </c>
      <c r="F1702" s="137" t="s">
        <v>277</v>
      </c>
      <c r="G1702" s="138" t="s">
        <v>277</v>
      </c>
      <c r="H1702" s="143" t="s">
        <v>277</v>
      </c>
      <c r="I1702" s="146" t="s">
        <v>277</v>
      </c>
      <c r="J1702" s="137" t="s">
        <v>277</v>
      </c>
      <c r="K1702" s="146" t="s">
        <v>277</v>
      </c>
      <c r="L1702" s="137" t="s">
        <v>277</v>
      </c>
      <c r="M1702" s="146" t="s">
        <v>277</v>
      </c>
      <c r="N1702" s="137" t="s">
        <v>277</v>
      </c>
      <c r="O1702" s="138" t="s">
        <v>277</v>
      </c>
      <c r="P1702" s="137">
        <v>0.94432573599500003</v>
      </c>
      <c r="Q1702" s="138">
        <v>0.94105933891166671</v>
      </c>
    </row>
    <row r="1703" spans="1:17" ht="20.149999999999999" customHeight="1" x14ac:dyDescent="0.35">
      <c r="A1703" s="148"/>
      <c r="C1703" s="136" t="s">
        <v>1963</v>
      </c>
      <c r="D1703" s="143" t="s">
        <v>277</v>
      </c>
      <c r="E1703" s="146" t="s">
        <v>277</v>
      </c>
      <c r="F1703" s="137" t="s">
        <v>277</v>
      </c>
      <c r="G1703" s="138" t="s">
        <v>277</v>
      </c>
      <c r="H1703" s="143" t="s">
        <v>277</v>
      </c>
      <c r="I1703" s="146" t="s">
        <v>277</v>
      </c>
      <c r="J1703" s="137" t="s">
        <v>277</v>
      </c>
      <c r="K1703" s="146" t="s">
        <v>277</v>
      </c>
      <c r="L1703" s="137" t="s">
        <v>277</v>
      </c>
      <c r="M1703" s="146" t="s">
        <v>277</v>
      </c>
      <c r="N1703" s="137" t="s">
        <v>277</v>
      </c>
      <c r="O1703" s="138" t="s">
        <v>277</v>
      </c>
      <c r="P1703" s="137">
        <v>0.94094304388666672</v>
      </c>
      <c r="Q1703" s="138">
        <v>0.94117647058999987</v>
      </c>
    </row>
    <row r="1704" spans="1:17" ht="20.149999999999999" customHeight="1" x14ac:dyDescent="0.35">
      <c r="A1704" s="148"/>
      <c r="C1704" s="136" t="s">
        <v>1964</v>
      </c>
      <c r="D1704" s="143" t="s">
        <v>277</v>
      </c>
      <c r="E1704" s="146" t="s">
        <v>277</v>
      </c>
      <c r="F1704" s="137" t="s">
        <v>277</v>
      </c>
      <c r="G1704" s="138" t="s">
        <v>277</v>
      </c>
      <c r="H1704" s="143" t="s">
        <v>277</v>
      </c>
      <c r="I1704" s="146" t="s">
        <v>277</v>
      </c>
      <c r="J1704" s="137" t="s">
        <v>277</v>
      </c>
      <c r="K1704" s="146" t="s">
        <v>277</v>
      </c>
      <c r="L1704" s="137" t="s">
        <v>277</v>
      </c>
      <c r="M1704" s="146" t="s">
        <v>277</v>
      </c>
      <c r="N1704" s="137" t="s">
        <v>277</v>
      </c>
      <c r="O1704" s="138" t="s">
        <v>277</v>
      </c>
      <c r="P1704" s="137">
        <v>0.96052631579250003</v>
      </c>
      <c r="Q1704" s="138">
        <v>0.94868421052749996</v>
      </c>
    </row>
    <row r="1705" spans="1:17" ht="20.149999999999999" customHeight="1" x14ac:dyDescent="0.35">
      <c r="A1705" s="148"/>
      <c r="C1705" s="136" t="s">
        <v>1965</v>
      </c>
      <c r="D1705" s="143" t="s">
        <v>277</v>
      </c>
      <c r="E1705" s="146" t="s">
        <v>277</v>
      </c>
      <c r="F1705" s="137">
        <v>0</v>
      </c>
      <c r="G1705" s="138">
        <v>0.99577318181818175</v>
      </c>
      <c r="H1705" s="143" t="s">
        <v>277</v>
      </c>
      <c r="I1705" s="146" t="s">
        <v>277</v>
      </c>
      <c r="J1705" s="137" t="s">
        <v>277</v>
      </c>
      <c r="K1705" s="146" t="s">
        <v>277</v>
      </c>
      <c r="L1705" s="137" t="s">
        <v>277</v>
      </c>
      <c r="M1705" s="146" t="s">
        <v>277</v>
      </c>
      <c r="N1705" s="137" t="s">
        <v>277</v>
      </c>
      <c r="O1705" s="138" t="s">
        <v>277</v>
      </c>
      <c r="P1705" s="137">
        <v>0.98138297872749969</v>
      </c>
      <c r="Q1705" s="138">
        <v>0.972397929850909</v>
      </c>
    </row>
    <row r="1706" spans="1:17" ht="20.149999999999999" customHeight="1" x14ac:dyDescent="0.35">
      <c r="A1706" s="148"/>
      <c r="C1706" s="136" t="s">
        <v>1966</v>
      </c>
      <c r="D1706" s="143" t="s">
        <v>277</v>
      </c>
      <c r="E1706" s="146" t="s">
        <v>277</v>
      </c>
      <c r="F1706" s="137" t="s">
        <v>277</v>
      </c>
      <c r="G1706" s="138" t="s">
        <v>277</v>
      </c>
      <c r="H1706" s="143" t="s">
        <v>277</v>
      </c>
      <c r="I1706" s="146" t="s">
        <v>277</v>
      </c>
      <c r="J1706" s="137" t="s">
        <v>277</v>
      </c>
      <c r="K1706" s="146" t="s">
        <v>277</v>
      </c>
      <c r="L1706" s="137" t="s">
        <v>277</v>
      </c>
      <c r="M1706" s="146" t="s">
        <v>277</v>
      </c>
      <c r="N1706" s="137" t="s">
        <v>277</v>
      </c>
      <c r="O1706" s="138" t="s">
        <v>277</v>
      </c>
      <c r="P1706" s="137">
        <v>0.92729120836333334</v>
      </c>
      <c r="Q1706" s="138">
        <v>0.93751181698166663</v>
      </c>
    </row>
    <row r="1707" spans="1:17" ht="20.149999999999999" customHeight="1" x14ac:dyDescent="0.35">
      <c r="A1707" s="148"/>
      <c r="C1707" s="136" t="s">
        <v>1967</v>
      </c>
      <c r="D1707" s="143">
        <v>0.998546247501363</v>
      </c>
      <c r="E1707" s="146">
        <v>0.99763348617068504</v>
      </c>
      <c r="F1707" s="137">
        <v>0</v>
      </c>
      <c r="G1707" s="138">
        <v>0.95752381818181798</v>
      </c>
      <c r="H1707" s="143" t="s">
        <v>277</v>
      </c>
      <c r="I1707" s="146" t="s">
        <v>277</v>
      </c>
      <c r="J1707" s="137">
        <v>0.98547305536424867</v>
      </c>
      <c r="K1707" s="146">
        <v>0.95463913872573036</v>
      </c>
      <c r="L1707" s="137" t="s">
        <v>277</v>
      </c>
      <c r="M1707" s="146" t="s">
        <v>277</v>
      </c>
      <c r="N1707" s="137">
        <v>0.96240601503759393</v>
      </c>
      <c r="O1707" s="138">
        <v>0.94897959183673475</v>
      </c>
      <c r="P1707" s="137">
        <v>0.93247126436916672</v>
      </c>
      <c r="Q1707" s="138">
        <v>0.93516262702166675</v>
      </c>
    </row>
    <row r="1708" spans="1:17" ht="20.149999999999999" customHeight="1" x14ac:dyDescent="0.35">
      <c r="A1708" s="148"/>
      <c r="C1708" s="136" t="s">
        <v>1968</v>
      </c>
      <c r="D1708" s="143" t="s">
        <v>277</v>
      </c>
      <c r="E1708" s="146" t="s">
        <v>277</v>
      </c>
      <c r="F1708" s="137" t="s">
        <v>277</v>
      </c>
      <c r="G1708" s="138" t="s">
        <v>277</v>
      </c>
      <c r="H1708" s="143" t="s">
        <v>277</v>
      </c>
      <c r="I1708" s="146" t="s">
        <v>277</v>
      </c>
      <c r="J1708" s="137" t="s">
        <v>277</v>
      </c>
      <c r="K1708" s="146" t="s">
        <v>277</v>
      </c>
      <c r="L1708" s="137" t="s">
        <v>277</v>
      </c>
      <c r="M1708" s="146" t="s">
        <v>277</v>
      </c>
      <c r="N1708" s="137" t="s">
        <v>277</v>
      </c>
      <c r="O1708" s="138" t="s">
        <v>277</v>
      </c>
      <c r="P1708" s="137">
        <v>0.87254901961166675</v>
      </c>
      <c r="Q1708" s="138">
        <v>0.84841678820636379</v>
      </c>
    </row>
    <row r="1709" spans="1:17" ht="20.149999999999999" customHeight="1" x14ac:dyDescent="0.35">
      <c r="A1709" s="148"/>
      <c r="C1709" s="136" t="s">
        <v>1969</v>
      </c>
      <c r="D1709" s="143" t="s">
        <v>277</v>
      </c>
      <c r="E1709" s="146" t="s">
        <v>277</v>
      </c>
      <c r="F1709" s="137" t="s">
        <v>277</v>
      </c>
      <c r="G1709" s="138" t="s">
        <v>277</v>
      </c>
      <c r="H1709" s="143" t="s">
        <v>277</v>
      </c>
      <c r="I1709" s="146" t="s">
        <v>277</v>
      </c>
      <c r="J1709" s="137" t="s">
        <v>277</v>
      </c>
      <c r="K1709" s="146" t="s">
        <v>277</v>
      </c>
      <c r="L1709" s="137" t="s">
        <v>277</v>
      </c>
      <c r="M1709" s="146" t="s">
        <v>277</v>
      </c>
      <c r="N1709" s="137" t="s">
        <v>277</v>
      </c>
      <c r="O1709" s="138" t="s">
        <v>277</v>
      </c>
      <c r="P1709" s="137">
        <v>0.8986042692966667</v>
      </c>
      <c r="Q1709" s="138">
        <v>0.96604938271916685</v>
      </c>
    </row>
    <row r="1710" spans="1:17" ht="20.149999999999999" customHeight="1" x14ac:dyDescent="0.35">
      <c r="A1710" s="148"/>
      <c r="C1710" s="136" t="s">
        <v>1970</v>
      </c>
      <c r="D1710" s="143" t="s">
        <v>277</v>
      </c>
      <c r="E1710" s="146" t="s">
        <v>277</v>
      </c>
      <c r="F1710" s="137" t="s">
        <v>277</v>
      </c>
      <c r="G1710" s="138" t="s">
        <v>277</v>
      </c>
      <c r="H1710" s="143" t="s">
        <v>277</v>
      </c>
      <c r="I1710" s="146" t="s">
        <v>277</v>
      </c>
      <c r="J1710" s="137" t="s">
        <v>277</v>
      </c>
      <c r="K1710" s="146" t="s">
        <v>277</v>
      </c>
      <c r="L1710" s="137" t="s">
        <v>277</v>
      </c>
      <c r="M1710" s="146" t="s">
        <v>277</v>
      </c>
      <c r="N1710" s="137" t="s">
        <v>277</v>
      </c>
      <c r="O1710" s="138" t="s">
        <v>277</v>
      </c>
      <c r="P1710" s="137">
        <v>0.96006944444500009</v>
      </c>
      <c r="Q1710" s="138">
        <v>0.9530154277741667</v>
      </c>
    </row>
    <row r="1711" spans="1:17" ht="20.149999999999999" customHeight="1" x14ac:dyDescent="0.35">
      <c r="A1711" s="148"/>
      <c r="C1711" s="136" t="s">
        <v>1971</v>
      </c>
      <c r="D1711" s="143" t="s">
        <v>277</v>
      </c>
      <c r="E1711" s="146" t="s">
        <v>277</v>
      </c>
      <c r="F1711" s="137" t="s">
        <v>277</v>
      </c>
      <c r="G1711" s="138" t="s">
        <v>277</v>
      </c>
      <c r="H1711" s="143" t="s">
        <v>277</v>
      </c>
      <c r="I1711" s="146" t="s">
        <v>277</v>
      </c>
      <c r="J1711" s="137" t="s">
        <v>277</v>
      </c>
      <c r="K1711" s="146" t="s">
        <v>277</v>
      </c>
      <c r="L1711" s="137" t="s">
        <v>277</v>
      </c>
      <c r="M1711" s="146" t="s">
        <v>277</v>
      </c>
      <c r="N1711" s="137" t="s">
        <v>277</v>
      </c>
      <c r="O1711" s="138" t="s">
        <v>277</v>
      </c>
      <c r="P1711" s="137">
        <v>0.96532091098000006</v>
      </c>
      <c r="Q1711" s="138">
        <v>0.97058823529500005</v>
      </c>
    </row>
    <row r="1712" spans="1:17" ht="20.149999999999999" customHeight="1" x14ac:dyDescent="0.35">
      <c r="A1712" s="148"/>
      <c r="C1712" s="136" t="s">
        <v>1972</v>
      </c>
      <c r="D1712" s="143" t="s">
        <v>277</v>
      </c>
      <c r="E1712" s="146" t="s">
        <v>277</v>
      </c>
      <c r="F1712" s="137">
        <v>0.99896261415525112</v>
      </c>
      <c r="G1712" s="138">
        <v>0.99704908675799087</v>
      </c>
      <c r="H1712" s="143" t="s">
        <v>277</v>
      </c>
      <c r="I1712" s="146" t="s">
        <v>277</v>
      </c>
      <c r="J1712" s="137" t="s">
        <v>277</v>
      </c>
      <c r="K1712" s="146" t="s">
        <v>277</v>
      </c>
      <c r="L1712" s="137" t="s">
        <v>277</v>
      </c>
      <c r="M1712" s="146" t="s">
        <v>277</v>
      </c>
      <c r="N1712" s="137" t="s">
        <v>277</v>
      </c>
      <c r="O1712" s="138" t="s">
        <v>277</v>
      </c>
      <c r="P1712" s="137">
        <v>0.97443392724599998</v>
      </c>
      <c r="Q1712" s="138">
        <v>0.95955707632400011</v>
      </c>
    </row>
    <row r="1713" spans="1:17" ht="20.149999999999999" customHeight="1" x14ac:dyDescent="0.35">
      <c r="A1713" s="148"/>
      <c r="C1713" s="136" t="s">
        <v>1973</v>
      </c>
      <c r="D1713" s="143" t="s">
        <v>277</v>
      </c>
      <c r="E1713" s="146" t="s">
        <v>277</v>
      </c>
      <c r="F1713" s="137" t="s">
        <v>277</v>
      </c>
      <c r="G1713" s="138" t="s">
        <v>277</v>
      </c>
      <c r="H1713" s="143" t="s">
        <v>277</v>
      </c>
      <c r="I1713" s="146" t="s">
        <v>277</v>
      </c>
      <c r="J1713" s="137" t="s">
        <v>277</v>
      </c>
      <c r="K1713" s="146" t="s">
        <v>277</v>
      </c>
      <c r="L1713" s="137" t="s">
        <v>277</v>
      </c>
      <c r="M1713" s="146" t="s">
        <v>277</v>
      </c>
      <c r="N1713" s="137" t="s">
        <v>277</v>
      </c>
      <c r="O1713" s="138" t="s">
        <v>277</v>
      </c>
      <c r="P1713" s="137">
        <v>0.94562629400000009</v>
      </c>
      <c r="Q1713" s="138">
        <v>0.93908745774000013</v>
      </c>
    </row>
    <row r="1714" spans="1:17" ht="20.149999999999999" customHeight="1" x14ac:dyDescent="0.35">
      <c r="A1714" s="148"/>
      <c r="C1714" s="136" t="s">
        <v>1974</v>
      </c>
      <c r="D1714" s="143" t="s">
        <v>277</v>
      </c>
      <c r="E1714" s="146" t="s">
        <v>277</v>
      </c>
      <c r="F1714" s="137">
        <v>0</v>
      </c>
      <c r="G1714" s="138">
        <v>1</v>
      </c>
      <c r="H1714" s="143" t="s">
        <v>277</v>
      </c>
      <c r="I1714" s="146" t="s">
        <v>277</v>
      </c>
      <c r="J1714" s="137">
        <v>0.98914515796703306</v>
      </c>
      <c r="K1714" s="146">
        <v>0.99065032623626337</v>
      </c>
      <c r="L1714" s="137" t="s">
        <v>277</v>
      </c>
      <c r="M1714" s="146" t="s">
        <v>277</v>
      </c>
      <c r="N1714" s="137" t="s">
        <v>277</v>
      </c>
      <c r="O1714" s="138" t="s">
        <v>277</v>
      </c>
      <c r="P1714" s="137">
        <v>0.98412698412999988</v>
      </c>
      <c r="Q1714" s="138">
        <v>0.96825396826000021</v>
      </c>
    </row>
    <row r="1715" spans="1:17" ht="20.149999999999999" customHeight="1" x14ac:dyDescent="0.35">
      <c r="A1715" s="148"/>
      <c r="C1715" s="136" t="s">
        <v>1975</v>
      </c>
      <c r="D1715" s="143" t="s">
        <v>277</v>
      </c>
      <c r="E1715" s="146" t="s">
        <v>277</v>
      </c>
      <c r="F1715" s="137" t="s">
        <v>277</v>
      </c>
      <c r="G1715" s="138" t="s">
        <v>277</v>
      </c>
      <c r="H1715" s="143" t="s">
        <v>277</v>
      </c>
      <c r="I1715" s="146" t="s">
        <v>277</v>
      </c>
      <c r="J1715" s="137" t="s">
        <v>277</v>
      </c>
      <c r="K1715" s="146" t="s">
        <v>277</v>
      </c>
      <c r="L1715" s="137" t="s">
        <v>277</v>
      </c>
      <c r="M1715" s="146" t="s">
        <v>277</v>
      </c>
      <c r="N1715" s="137" t="s">
        <v>277</v>
      </c>
      <c r="O1715" s="138" t="s">
        <v>277</v>
      </c>
      <c r="P1715" s="137">
        <v>0.92261904762333313</v>
      </c>
      <c r="Q1715" s="138">
        <v>0.85119047619666655</v>
      </c>
    </row>
    <row r="1716" spans="1:17" ht="20.149999999999999" customHeight="1" x14ac:dyDescent="0.35">
      <c r="A1716" s="148"/>
      <c r="C1716" s="136" t="s">
        <v>1976</v>
      </c>
      <c r="D1716" s="143" t="s">
        <v>277</v>
      </c>
      <c r="E1716" s="146" t="s">
        <v>277</v>
      </c>
      <c r="F1716" s="137" t="s">
        <v>277</v>
      </c>
      <c r="G1716" s="138" t="s">
        <v>277</v>
      </c>
      <c r="H1716" s="143" t="s">
        <v>277</v>
      </c>
      <c r="I1716" s="146" t="s">
        <v>277</v>
      </c>
      <c r="J1716" s="137" t="s">
        <v>277</v>
      </c>
      <c r="K1716" s="146" t="s">
        <v>277</v>
      </c>
      <c r="L1716" s="137" t="s">
        <v>277</v>
      </c>
      <c r="M1716" s="146" t="s">
        <v>277</v>
      </c>
      <c r="N1716" s="137" t="s">
        <v>277</v>
      </c>
      <c r="O1716" s="138">
        <v>0.8</v>
      </c>
      <c r="P1716" s="137">
        <v>0.97794117647200007</v>
      </c>
      <c r="Q1716" s="138">
        <v>0.97591587517363632</v>
      </c>
    </row>
    <row r="1717" spans="1:17" ht="20.149999999999999" customHeight="1" x14ac:dyDescent="0.35">
      <c r="A1717" s="148"/>
      <c r="C1717" s="136" t="s">
        <v>1977</v>
      </c>
      <c r="D1717" s="143" t="s">
        <v>277</v>
      </c>
      <c r="E1717" s="146" t="s">
        <v>277</v>
      </c>
      <c r="F1717" s="137" t="s">
        <v>277</v>
      </c>
      <c r="G1717" s="138" t="s">
        <v>277</v>
      </c>
      <c r="H1717" s="143" t="s">
        <v>277</v>
      </c>
      <c r="I1717" s="146" t="s">
        <v>277</v>
      </c>
      <c r="J1717" s="137" t="s">
        <v>277</v>
      </c>
      <c r="K1717" s="146" t="s">
        <v>277</v>
      </c>
      <c r="L1717" s="137" t="s">
        <v>277</v>
      </c>
      <c r="M1717" s="146" t="s">
        <v>277</v>
      </c>
      <c r="N1717" s="137" t="s">
        <v>277</v>
      </c>
      <c r="O1717" s="138" t="s">
        <v>277</v>
      </c>
      <c r="P1717" s="137">
        <v>0.84098193473999994</v>
      </c>
      <c r="Q1717" s="138">
        <v>0.89015151515916668</v>
      </c>
    </row>
    <row r="1718" spans="1:17" ht="20.149999999999999" customHeight="1" x14ac:dyDescent="0.35">
      <c r="A1718" s="148"/>
      <c r="C1718" s="136" t="s">
        <v>1978</v>
      </c>
      <c r="D1718" s="143" t="s">
        <v>277</v>
      </c>
      <c r="E1718" s="146" t="s">
        <v>277</v>
      </c>
      <c r="F1718" s="137" t="s">
        <v>277</v>
      </c>
      <c r="G1718" s="138" t="s">
        <v>277</v>
      </c>
      <c r="H1718" s="143" t="s">
        <v>277</v>
      </c>
      <c r="I1718" s="146" t="s">
        <v>277</v>
      </c>
      <c r="J1718" s="137" t="s">
        <v>277</v>
      </c>
      <c r="K1718" s="146" t="s">
        <v>277</v>
      </c>
      <c r="L1718" s="137" t="s">
        <v>277</v>
      </c>
      <c r="M1718" s="146" t="s">
        <v>277</v>
      </c>
      <c r="N1718" s="137" t="s">
        <v>277</v>
      </c>
      <c r="O1718" s="138" t="s">
        <v>277</v>
      </c>
      <c r="P1718" s="137">
        <v>0.98750000000000004</v>
      </c>
      <c r="Q1718" s="138">
        <v>0.98958333333333326</v>
      </c>
    </row>
    <row r="1719" spans="1:17" ht="20.149999999999999" customHeight="1" x14ac:dyDescent="0.35">
      <c r="A1719" s="148"/>
      <c r="C1719" s="136" t="s">
        <v>1979</v>
      </c>
      <c r="D1719" s="143" t="s">
        <v>277</v>
      </c>
      <c r="E1719" s="146" t="s">
        <v>277</v>
      </c>
      <c r="F1719" s="137" t="s">
        <v>277</v>
      </c>
      <c r="G1719" s="138" t="s">
        <v>277</v>
      </c>
      <c r="H1719" s="143" t="s">
        <v>277</v>
      </c>
      <c r="I1719" s="146" t="s">
        <v>277</v>
      </c>
      <c r="J1719" s="137" t="s">
        <v>277</v>
      </c>
      <c r="K1719" s="146" t="s">
        <v>277</v>
      </c>
      <c r="L1719" s="137" t="s">
        <v>277</v>
      </c>
      <c r="M1719" s="146" t="s">
        <v>277</v>
      </c>
      <c r="N1719" s="137" t="s">
        <v>277</v>
      </c>
      <c r="O1719" s="138" t="s">
        <v>277</v>
      </c>
      <c r="P1719" s="137">
        <v>0.98214285714500005</v>
      </c>
      <c r="Q1719" s="138">
        <v>0.97023809524166682</v>
      </c>
    </row>
    <row r="1720" spans="1:17" ht="20.149999999999999" customHeight="1" x14ac:dyDescent="0.35">
      <c r="A1720" s="148"/>
      <c r="C1720" s="136" t="s">
        <v>1980</v>
      </c>
      <c r="D1720" s="143" t="s">
        <v>277</v>
      </c>
      <c r="E1720" s="146" t="s">
        <v>277</v>
      </c>
      <c r="F1720" s="137">
        <v>0.9998999999999999</v>
      </c>
      <c r="G1720" s="138">
        <v>0.9970385454545454</v>
      </c>
      <c r="H1720" s="143" t="s">
        <v>277</v>
      </c>
      <c r="I1720" s="146" t="s">
        <v>277</v>
      </c>
      <c r="J1720" s="137" t="s">
        <v>277</v>
      </c>
      <c r="K1720" s="146" t="s">
        <v>277</v>
      </c>
      <c r="L1720" s="137" t="s">
        <v>277</v>
      </c>
      <c r="M1720" s="146" t="s">
        <v>277</v>
      </c>
      <c r="N1720" s="137" t="s">
        <v>277</v>
      </c>
      <c r="O1720" s="138" t="s">
        <v>277</v>
      </c>
      <c r="P1720" s="137">
        <v>0.88664874552333328</v>
      </c>
      <c r="Q1720" s="138">
        <v>0.91837291837545432</v>
      </c>
    </row>
    <row r="1721" spans="1:17" ht="20.149999999999999" customHeight="1" x14ac:dyDescent="0.35">
      <c r="A1721" s="148"/>
      <c r="C1721" s="136" t="s">
        <v>1981</v>
      </c>
      <c r="D1721" s="143" t="s">
        <v>277</v>
      </c>
      <c r="E1721" s="146" t="s">
        <v>277</v>
      </c>
      <c r="F1721" s="137" t="s">
        <v>277</v>
      </c>
      <c r="G1721" s="138" t="s">
        <v>277</v>
      </c>
      <c r="H1721" s="143" t="s">
        <v>277</v>
      </c>
      <c r="I1721" s="146" t="s">
        <v>277</v>
      </c>
      <c r="J1721" s="137" t="s">
        <v>277</v>
      </c>
      <c r="K1721" s="146" t="s">
        <v>277</v>
      </c>
      <c r="L1721" s="137" t="s">
        <v>277</v>
      </c>
      <c r="M1721" s="146" t="s">
        <v>277</v>
      </c>
      <c r="N1721" s="137" t="s">
        <v>277</v>
      </c>
      <c r="O1721" s="138" t="s">
        <v>277</v>
      </c>
      <c r="P1721" s="137">
        <v>0.99019607843166668</v>
      </c>
      <c r="Q1721" s="138">
        <v>0.99346405228833345</v>
      </c>
    </row>
    <row r="1722" spans="1:17" ht="20.149999999999999" customHeight="1" x14ac:dyDescent="0.35">
      <c r="A1722" s="148"/>
      <c r="C1722" s="136" t="s">
        <v>1982</v>
      </c>
      <c r="D1722" s="143" t="s">
        <v>277</v>
      </c>
      <c r="E1722" s="146" t="s">
        <v>277</v>
      </c>
      <c r="F1722" s="137" t="s">
        <v>277</v>
      </c>
      <c r="G1722" s="138" t="s">
        <v>277</v>
      </c>
      <c r="H1722" s="143" t="s">
        <v>277</v>
      </c>
      <c r="I1722" s="146" t="s">
        <v>277</v>
      </c>
      <c r="J1722" s="137" t="s">
        <v>277</v>
      </c>
      <c r="K1722" s="146" t="s">
        <v>277</v>
      </c>
      <c r="L1722" s="137" t="s">
        <v>277</v>
      </c>
      <c r="M1722" s="146" t="s">
        <v>277</v>
      </c>
      <c r="N1722" s="137" t="s">
        <v>277</v>
      </c>
      <c r="O1722" s="138" t="s">
        <v>277</v>
      </c>
      <c r="P1722" s="137">
        <v>1</v>
      </c>
      <c r="Q1722" s="138">
        <v>1</v>
      </c>
    </row>
    <row r="1723" spans="1:17" ht="20.149999999999999" customHeight="1" x14ac:dyDescent="0.35">
      <c r="A1723" s="148"/>
      <c r="C1723" s="136" t="s">
        <v>1983</v>
      </c>
      <c r="D1723" s="143" t="s">
        <v>277</v>
      </c>
      <c r="E1723" s="146" t="s">
        <v>277</v>
      </c>
      <c r="F1723" s="137" t="s">
        <v>277</v>
      </c>
      <c r="G1723" s="138" t="s">
        <v>277</v>
      </c>
      <c r="H1723" s="143" t="s">
        <v>277</v>
      </c>
      <c r="I1723" s="146" t="s">
        <v>277</v>
      </c>
      <c r="J1723" s="137" t="s">
        <v>277</v>
      </c>
      <c r="K1723" s="146" t="s">
        <v>277</v>
      </c>
      <c r="L1723" s="137" t="s">
        <v>277</v>
      </c>
      <c r="M1723" s="146" t="s">
        <v>277</v>
      </c>
      <c r="N1723" s="137" t="s">
        <v>277</v>
      </c>
      <c r="O1723" s="138" t="s">
        <v>277</v>
      </c>
      <c r="P1723" s="137" t="s">
        <v>277</v>
      </c>
      <c r="Q1723" s="138">
        <v>0.92500000000000004</v>
      </c>
    </row>
    <row r="1724" spans="1:17" ht="20.149999999999999" customHeight="1" x14ac:dyDescent="0.35">
      <c r="A1724" s="148"/>
      <c r="C1724" s="136" t="s">
        <v>1984</v>
      </c>
      <c r="D1724" s="143" t="s">
        <v>277</v>
      </c>
      <c r="E1724" s="146" t="s">
        <v>277</v>
      </c>
      <c r="F1724" s="137" t="s">
        <v>277</v>
      </c>
      <c r="G1724" s="138" t="s">
        <v>277</v>
      </c>
      <c r="H1724" s="143" t="s">
        <v>277</v>
      </c>
      <c r="I1724" s="146" t="s">
        <v>277</v>
      </c>
      <c r="J1724" s="137" t="s">
        <v>277</v>
      </c>
      <c r="K1724" s="146" t="s">
        <v>277</v>
      </c>
      <c r="L1724" s="137" t="s">
        <v>277</v>
      </c>
      <c r="M1724" s="146" t="s">
        <v>277</v>
      </c>
      <c r="N1724" s="137">
        <v>0.39393939393939392</v>
      </c>
      <c r="O1724" s="138">
        <v>0.36842105263157893</v>
      </c>
      <c r="P1724" s="137" t="s">
        <v>277</v>
      </c>
      <c r="Q1724" s="138" t="s">
        <v>277</v>
      </c>
    </row>
    <row r="1725" spans="1:17" ht="20.149999999999999" customHeight="1" x14ac:dyDescent="0.35">
      <c r="A1725" s="148"/>
      <c r="C1725" s="136" t="s">
        <v>1985</v>
      </c>
      <c r="D1725" s="143" t="s">
        <v>277</v>
      </c>
      <c r="E1725" s="146" t="s">
        <v>277</v>
      </c>
      <c r="F1725" s="137">
        <v>0</v>
      </c>
      <c r="G1725" s="138">
        <v>0.99063563636363627</v>
      </c>
      <c r="H1725" s="143" t="s">
        <v>277</v>
      </c>
      <c r="I1725" s="146" t="s">
        <v>277</v>
      </c>
      <c r="J1725" s="137" t="s">
        <v>277</v>
      </c>
      <c r="K1725" s="146" t="s">
        <v>277</v>
      </c>
      <c r="L1725" s="137" t="s">
        <v>277</v>
      </c>
      <c r="M1725" s="146" t="s">
        <v>277</v>
      </c>
      <c r="N1725" s="137" t="s">
        <v>277</v>
      </c>
      <c r="O1725" s="138" t="s">
        <v>277</v>
      </c>
      <c r="P1725" s="137" t="s">
        <v>277</v>
      </c>
      <c r="Q1725" s="138" t="s">
        <v>277</v>
      </c>
    </row>
    <row r="1726" spans="1:17" ht="20.149999999999999" customHeight="1" x14ac:dyDescent="0.35">
      <c r="A1726" s="148"/>
      <c r="C1726" s="136" t="s">
        <v>1986</v>
      </c>
      <c r="D1726" s="143" t="s">
        <v>277</v>
      </c>
      <c r="E1726" s="146" t="s">
        <v>277</v>
      </c>
      <c r="F1726" s="137">
        <v>1</v>
      </c>
      <c r="G1726" s="138">
        <v>1</v>
      </c>
      <c r="H1726" s="143" t="s">
        <v>277</v>
      </c>
      <c r="I1726" s="146" t="s">
        <v>277</v>
      </c>
      <c r="J1726" s="137" t="s">
        <v>277</v>
      </c>
      <c r="K1726" s="146" t="s">
        <v>277</v>
      </c>
      <c r="L1726" s="137" t="s">
        <v>277</v>
      </c>
      <c r="M1726" s="146" t="s">
        <v>277</v>
      </c>
      <c r="N1726" s="137" t="s">
        <v>277</v>
      </c>
      <c r="O1726" s="138" t="s">
        <v>277</v>
      </c>
      <c r="P1726" s="137">
        <v>0.92237762237800003</v>
      </c>
      <c r="Q1726" s="138">
        <v>0.98872180451099989</v>
      </c>
    </row>
    <row r="1727" spans="1:17" ht="20.149999999999999" customHeight="1" x14ac:dyDescent="0.35">
      <c r="A1727" s="148"/>
      <c r="C1727" s="136" t="s">
        <v>1987</v>
      </c>
      <c r="D1727" s="143" t="s">
        <v>277</v>
      </c>
      <c r="E1727" s="146" t="s">
        <v>277</v>
      </c>
      <c r="F1727" s="137" t="s">
        <v>277</v>
      </c>
      <c r="G1727" s="138" t="s">
        <v>277</v>
      </c>
      <c r="H1727" s="143" t="s">
        <v>277</v>
      </c>
      <c r="I1727" s="146" t="s">
        <v>277</v>
      </c>
      <c r="J1727" s="137" t="s">
        <v>277</v>
      </c>
      <c r="K1727" s="146" t="s">
        <v>277</v>
      </c>
      <c r="L1727" s="137" t="s">
        <v>277</v>
      </c>
      <c r="M1727" s="146" t="s">
        <v>277</v>
      </c>
      <c r="N1727" s="137" t="s">
        <v>277</v>
      </c>
      <c r="O1727" s="138" t="s">
        <v>277</v>
      </c>
      <c r="P1727" s="137">
        <v>0.97826086957000002</v>
      </c>
      <c r="Q1727" s="138">
        <v>0.97826086956750002</v>
      </c>
    </row>
    <row r="1728" spans="1:17" ht="20.149999999999999" customHeight="1" x14ac:dyDescent="0.35">
      <c r="A1728" s="148"/>
      <c r="C1728" s="136" t="s">
        <v>1988</v>
      </c>
      <c r="D1728" s="143" t="s">
        <v>277</v>
      </c>
      <c r="E1728" s="146" t="s">
        <v>277</v>
      </c>
      <c r="F1728" s="137" t="s">
        <v>277</v>
      </c>
      <c r="G1728" s="138" t="s">
        <v>277</v>
      </c>
      <c r="H1728" s="143" t="s">
        <v>277</v>
      </c>
      <c r="I1728" s="146" t="s">
        <v>277</v>
      </c>
      <c r="J1728" s="137" t="s">
        <v>277</v>
      </c>
      <c r="K1728" s="146" t="s">
        <v>277</v>
      </c>
      <c r="L1728" s="137" t="s">
        <v>277</v>
      </c>
      <c r="M1728" s="146" t="s">
        <v>277</v>
      </c>
      <c r="N1728" s="137" t="s">
        <v>277</v>
      </c>
      <c r="O1728" s="138" t="s">
        <v>277</v>
      </c>
      <c r="P1728" s="137">
        <v>1</v>
      </c>
      <c r="Q1728" s="138">
        <v>0.98809523809666655</v>
      </c>
    </row>
    <row r="1729" spans="1:17" ht="20.149999999999999" customHeight="1" x14ac:dyDescent="0.35">
      <c r="A1729" s="148"/>
      <c r="C1729" s="136" t="s">
        <v>1989</v>
      </c>
      <c r="D1729" s="143" t="s">
        <v>277</v>
      </c>
      <c r="E1729" s="146" t="s">
        <v>277</v>
      </c>
      <c r="F1729" s="137" t="s">
        <v>277</v>
      </c>
      <c r="G1729" s="138" t="s">
        <v>277</v>
      </c>
      <c r="H1729" s="143" t="s">
        <v>277</v>
      </c>
      <c r="I1729" s="146" t="s">
        <v>277</v>
      </c>
      <c r="J1729" s="137" t="s">
        <v>277</v>
      </c>
      <c r="K1729" s="146" t="s">
        <v>277</v>
      </c>
      <c r="L1729" s="137" t="s">
        <v>277</v>
      </c>
      <c r="M1729" s="146" t="s">
        <v>277</v>
      </c>
      <c r="N1729" s="137" t="s">
        <v>277</v>
      </c>
      <c r="O1729" s="138" t="s">
        <v>277</v>
      </c>
      <c r="P1729" s="137">
        <v>0.98958333333500004</v>
      </c>
      <c r="Q1729" s="138">
        <v>0.93784420290500004</v>
      </c>
    </row>
    <row r="1730" spans="1:17" ht="20.149999999999999" customHeight="1" x14ac:dyDescent="0.35">
      <c r="A1730" s="148"/>
      <c r="C1730" s="136" t="s">
        <v>1990</v>
      </c>
      <c r="D1730" s="143" t="s">
        <v>277</v>
      </c>
      <c r="E1730" s="146" t="s">
        <v>277</v>
      </c>
      <c r="F1730" s="137">
        <v>0</v>
      </c>
      <c r="G1730" s="138">
        <v>1</v>
      </c>
      <c r="H1730" s="143" t="s">
        <v>277</v>
      </c>
      <c r="I1730" s="146" t="s">
        <v>277</v>
      </c>
      <c r="J1730" s="137" t="s">
        <v>277</v>
      </c>
      <c r="K1730" s="146" t="s">
        <v>277</v>
      </c>
      <c r="L1730" s="137" t="s">
        <v>277</v>
      </c>
      <c r="M1730" s="146" t="s">
        <v>277</v>
      </c>
      <c r="N1730" s="137" t="s">
        <v>277</v>
      </c>
      <c r="O1730" s="138" t="s">
        <v>277</v>
      </c>
      <c r="P1730" s="137">
        <v>0.95780195049250028</v>
      </c>
      <c r="Q1730" s="138">
        <v>0.97480620155416675</v>
      </c>
    </row>
    <row r="1731" spans="1:17" ht="20.149999999999999" customHeight="1" x14ac:dyDescent="0.35">
      <c r="A1731" s="148"/>
      <c r="C1731" s="136" t="s">
        <v>1991</v>
      </c>
      <c r="D1731" s="143" t="s">
        <v>277</v>
      </c>
      <c r="E1731" s="146" t="s">
        <v>277</v>
      </c>
      <c r="F1731" s="137" t="s">
        <v>277</v>
      </c>
      <c r="G1731" s="138" t="s">
        <v>277</v>
      </c>
      <c r="H1731" s="143" t="s">
        <v>277</v>
      </c>
      <c r="I1731" s="146" t="s">
        <v>277</v>
      </c>
      <c r="J1731" s="137" t="s">
        <v>277</v>
      </c>
      <c r="K1731" s="146" t="s">
        <v>277</v>
      </c>
      <c r="L1731" s="137" t="s">
        <v>277</v>
      </c>
      <c r="M1731" s="146" t="s">
        <v>277</v>
      </c>
      <c r="N1731" s="137" t="s">
        <v>277</v>
      </c>
      <c r="O1731" s="138" t="s">
        <v>277</v>
      </c>
      <c r="P1731" s="137">
        <v>0.99482433066909093</v>
      </c>
      <c r="Q1731" s="138">
        <v>0.97832402009999997</v>
      </c>
    </row>
    <row r="1732" spans="1:17" ht="20.149999999999999" customHeight="1" x14ac:dyDescent="0.35">
      <c r="A1732" s="148"/>
      <c r="C1732" s="136" t="s">
        <v>1992</v>
      </c>
      <c r="D1732" s="143" t="s">
        <v>277</v>
      </c>
      <c r="E1732" s="146" t="s">
        <v>277</v>
      </c>
      <c r="F1732" s="137" t="s">
        <v>277</v>
      </c>
      <c r="G1732" s="138" t="s">
        <v>277</v>
      </c>
      <c r="H1732" s="143" t="s">
        <v>277</v>
      </c>
      <c r="I1732" s="146" t="s">
        <v>277</v>
      </c>
      <c r="J1732" s="137" t="s">
        <v>277</v>
      </c>
      <c r="K1732" s="146" t="s">
        <v>277</v>
      </c>
      <c r="L1732" s="137" t="s">
        <v>277</v>
      </c>
      <c r="M1732" s="146" t="s">
        <v>277</v>
      </c>
      <c r="N1732" s="137" t="s">
        <v>277</v>
      </c>
      <c r="O1732" s="138" t="s">
        <v>277</v>
      </c>
      <c r="P1732" s="137">
        <v>0.91666666667333341</v>
      </c>
      <c r="Q1732" s="138">
        <v>0.90809314954166664</v>
      </c>
    </row>
    <row r="1733" spans="1:17" ht="20.149999999999999" customHeight="1" x14ac:dyDescent="0.35">
      <c r="A1733" s="148"/>
      <c r="C1733" s="136" t="s">
        <v>1993</v>
      </c>
      <c r="D1733" s="143" t="s">
        <v>277</v>
      </c>
      <c r="E1733" s="146" t="s">
        <v>277</v>
      </c>
      <c r="F1733" s="137" t="s">
        <v>277</v>
      </c>
      <c r="G1733" s="138" t="s">
        <v>277</v>
      </c>
      <c r="H1733" s="143" t="s">
        <v>277</v>
      </c>
      <c r="I1733" s="146" t="s">
        <v>277</v>
      </c>
      <c r="J1733" s="137" t="s">
        <v>277</v>
      </c>
      <c r="K1733" s="146" t="s">
        <v>277</v>
      </c>
      <c r="L1733" s="137" t="s">
        <v>277</v>
      </c>
      <c r="M1733" s="146" t="s">
        <v>277</v>
      </c>
      <c r="N1733" s="137" t="s">
        <v>277</v>
      </c>
      <c r="O1733" s="138" t="s">
        <v>277</v>
      </c>
      <c r="P1733" s="137">
        <v>0.90909090910000001</v>
      </c>
      <c r="Q1733" s="138">
        <v>0.97727272727500003</v>
      </c>
    </row>
    <row r="1734" spans="1:17" ht="20.149999999999999" customHeight="1" x14ac:dyDescent="0.35">
      <c r="A1734" s="148"/>
      <c r="C1734" s="136" t="s">
        <v>1994</v>
      </c>
      <c r="D1734" s="143" t="s">
        <v>277</v>
      </c>
      <c r="E1734" s="146" t="s">
        <v>277</v>
      </c>
      <c r="F1734" s="137" t="s">
        <v>277</v>
      </c>
      <c r="G1734" s="138" t="s">
        <v>277</v>
      </c>
      <c r="H1734" s="143" t="s">
        <v>277</v>
      </c>
      <c r="I1734" s="146" t="s">
        <v>277</v>
      </c>
      <c r="J1734" s="137" t="s">
        <v>277</v>
      </c>
      <c r="K1734" s="146" t="s">
        <v>277</v>
      </c>
      <c r="L1734" s="137" t="s">
        <v>277</v>
      </c>
      <c r="M1734" s="146" t="s">
        <v>277</v>
      </c>
      <c r="N1734" s="137" t="s">
        <v>277</v>
      </c>
      <c r="O1734" s="138" t="s">
        <v>277</v>
      </c>
      <c r="P1734" s="137" t="s">
        <v>277</v>
      </c>
      <c r="Q1734" s="138">
        <v>1</v>
      </c>
    </row>
    <row r="1735" spans="1:17" ht="20.149999999999999" customHeight="1" x14ac:dyDescent="0.35">
      <c r="A1735" s="148"/>
      <c r="C1735" s="136" t="s">
        <v>1995</v>
      </c>
      <c r="D1735" s="143" t="s">
        <v>277</v>
      </c>
      <c r="E1735" s="146" t="s">
        <v>277</v>
      </c>
      <c r="F1735" s="137" t="s">
        <v>277</v>
      </c>
      <c r="G1735" s="138" t="s">
        <v>277</v>
      </c>
      <c r="H1735" s="143" t="s">
        <v>277</v>
      </c>
      <c r="I1735" s="146" t="s">
        <v>277</v>
      </c>
      <c r="J1735" s="137" t="s">
        <v>277</v>
      </c>
      <c r="K1735" s="146" t="s">
        <v>277</v>
      </c>
      <c r="L1735" s="137" t="s">
        <v>277</v>
      </c>
      <c r="M1735" s="146" t="s">
        <v>277</v>
      </c>
      <c r="N1735" s="137" t="s">
        <v>277</v>
      </c>
      <c r="O1735" s="138" t="s">
        <v>277</v>
      </c>
      <c r="P1735" s="137">
        <v>0.85537190083181813</v>
      </c>
      <c r="Q1735" s="138">
        <v>0.89090909091400006</v>
      </c>
    </row>
    <row r="1736" spans="1:17" ht="20.149999999999999" customHeight="1" x14ac:dyDescent="0.35">
      <c r="A1736" s="148"/>
      <c r="C1736" s="136" t="s">
        <v>1996</v>
      </c>
      <c r="D1736" s="143" t="s">
        <v>277</v>
      </c>
      <c r="E1736" s="146" t="s">
        <v>277</v>
      </c>
      <c r="F1736" s="137">
        <v>1</v>
      </c>
      <c r="G1736" s="138">
        <v>1</v>
      </c>
      <c r="H1736" s="143" t="s">
        <v>277</v>
      </c>
      <c r="I1736" s="146" t="s">
        <v>277</v>
      </c>
      <c r="J1736" s="137" t="s">
        <v>277</v>
      </c>
      <c r="K1736" s="146" t="s">
        <v>277</v>
      </c>
      <c r="L1736" s="137" t="s">
        <v>277</v>
      </c>
      <c r="M1736" s="146" t="s">
        <v>277</v>
      </c>
      <c r="N1736" s="137" t="s">
        <v>277</v>
      </c>
      <c r="O1736" s="138" t="s">
        <v>277</v>
      </c>
      <c r="P1736" s="137">
        <v>0.92861892097300003</v>
      </c>
      <c r="Q1736" s="138">
        <v>0.92036399409699998</v>
      </c>
    </row>
    <row r="1737" spans="1:17" ht="20.149999999999999" customHeight="1" x14ac:dyDescent="0.35">
      <c r="A1737" s="148"/>
      <c r="C1737" s="136" t="s">
        <v>1997</v>
      </c>
      <c r="D1737" s="143" t="s">
        <v>277</v>
      </c>
      <c r="E1737" s="146" t="s">
        <v>277</v>
      </c>
      <c r="F1737" s="137" t="s">
        <v>277</v>
      </c>
      <c r="G1737" s="138" t="s">
        <v>277</v>
      </c>
      <c r="H1737" s="143" t="s">
        <v>277</v>
      </c>
      <c r="I1737" s="146" t="s">
        <v>277</v>
      </c>
      <c r="J1737" s="137" t="s">
        <v>277</v>
      </c>
      <c r="K1737" s="146" t="s">
        <v>277</v>
      </c>
      <c r="L1737" s="137" t="s">
        <v>277</v>
      </c>
      <c r="M1737" s="146" t="s">
        <v>277</v>
      </c>
      <c r="N1737" s="137" t="s">
        <v>277</v>
      </c>
      <c r="O1737" s="138" t="s">
        <v>277</v>
      </c>
      <c r="P1737" s="137">
        <v>0.83177715924625006</v>
      </c>
      <c r="Q1737" s="138">
        <v>0.9240757584524999</v>
      </c>
    </row>
    <row r="1738" spans="1:17" ht="20.149999999999999" customHeight="1" x14ac:dyDescent="0.35">
      <c r="A1738" s="148"/>
      <c r="C1738" s="136" t="s">
        <v>1998</v>
      </c>
      <c r="D1738" s="143">
        <v>0.99953029591357401</v>
      </c>
      <c r="E1738" s="146">
        <v>0.99745577901623494</v>
      </c>
      <c r="F1738" s="137">
        <v>0</v>
      </c>
      <c r="G1738" s="138">
        <v>1</v>
      </c>
      <c r="H1738" s="143" t="s">
        <v>277</v>
      </c>
      <c r="I1738" s="146" t="s">
        <v>277</v>
      </c>
      <c r="J1738" s="137" t="s">
        <v>277</v>
      </c>
      <c r="K1738" s="146" t="s">
        <v>277</v>
      </c>
      <c r="L1738" s="137" t="s">
        <v>277</v>
      </c>
      <c r="M1738" s="146" t="s">
        <v>277</v>
      </c>
      <c r="N1738" s="137" t="s">
        <v>277</v>
      </c>
      <c r="O1738" s="138" t="s">
        <v>277</v>
      </c>
      <c r="P1738" s="137" t="s">
        <v>277</v>
      </c>
      <c r="Q1738" s="138" t="s">
        <v>277</v>
      </c>
    </row>
    <row r="1739" spans="1:17" ht="20.149999999999999" customHeight="1" x14ac:dyDescent="0.35">
      <c r="A1739" s="148"/>
      <c r="C1739" s="136" t="s">
        <v>1999</v>
      </c>
      <c r="D1739" s="143" t="s">
        <v>277</v>
      </c>
      <c r="E1739" s="146" t="s">
        <v>277</v>
      </c>
      <c r="F1739" s="137">
        <v>0</v>
      </c>
      <c r="G1739" s="138">
        <v>1</v>
      </c>
      <c r="H1739" s="143" t="s">
        <v>277</v>
      </c>
      <c r="I1739" s="146" t="s">
        <v>277</v>
      </c>
      <c r="J1739" s="137" t="s">
        <v>277</v>
      </c>
      <c r="K1739" s="146" t="s">
        <v>277</v>
      </c>
      <c r="L1739" s="137" t="s">
        <v>277</v>
      </c>
      <c r="M1739" s="146" t="s">
        <v>277</v>
      </c>
      <c r="N1739" s="137" t="s">
        <v>277</v>
      </c>
      <c r="O1739" s="138" t="s">
        <v>277</v>
      </c>
      <c r="P1739" s="137" t="s">
        <v>277</v>
      </c>
      <c r="Q1739" s="138" t="s">
        <v>277</v>
      </c>
    </row>
    <row r="1740" spans="1:17" ht="20.149999999999999" customHeight="1" x14ac:dyDescent="0.35">
      <c r="A1740" s="148"/>
      <c r="C1740" s="136" t="s">
        <v>2000</v>
      </c>
      <c r="D1740" s="143" t="s">
        <v>277</v>
      </c>
      <c r="E1740" s="146" t="s">
        <v>277</v>
      </c>
      <c r="F1740" s="137" t="s">
        <v>277</v>
      </c>
      <c r="G1740" s="138" t="s">
        <v>277</v>
      </c>
      <c r="H1740" s="143" t="s">
        <v>277</v>
      </c>
      <c r="I1740" s="146" t="s">
        <v>277</v>
      </c>
      <c r="J1740" s="137" t="s">
        <v>277</v>
      </c>
      <c r="K1740" s="146" t="s">
        <v>277</v>
      </c>
      <c r="L1740" s="137" t="s">
        <v>277</v>
      </c>
      <c r="M1740" s="146" t="s">
        <v>277</v>
      </c>
      <c r="N1740" s="137" t="s">
        <v>277</v>
      </c>
      <c r="O1740" s="138" t="s">
        <v>277</v>
      </c>
      <c r="P1740" s="137">
        <v>0.9375</v>
      </c>
      <c r="Q1740" s="138">
        <v>0.91666666666666674</v>
      </c>
    </row>
    <row r="1741" spans="1:17" ht="20.149999999999999" customHeight="1" x14ac:dyDescent="0.35">
      <c r="A1741" s="148"/>
      <c r="C1741" s="136" t="s">
        <v>2001</v>
      </c>
      <c r="D1741" s="143" t="s">
        <v>277</v>
      </c>
      <c r="E1741" s="146" t="s">
        <v>277</v>
      </c>
      <c r="F1741" s="137" t="s">
        <v>277</v>
      </c>
      <c r="G1741" s="138" t="s">
        <v>277</v>
      </c>
      <c r="H1741" s="143" t="s">
        <v>277</v>
      </c>
      <c r="I1741" s="146" t="s">
        <v>277</v>
      </c>
      <c r="J1741" s="137" t="s">
        <v>277</v>
      </c>
      <c r="K1741" s="146" t="s">
        <v>277</v>
      </c>
      <c r="L1741" s="137" t="s">
        <v>277</v>
      </c>
      <c r="M1741" s="146" t="s">
        <v>277</v>
      </c>
      <c r="N1741" s="137" t="s">
        <v>277</v>
      </c>
      <c r="O1741" s="138" t="s">
        <v>277</v>
      </c>
      <c r="P1741" s="137">
        <v>0.95454545455000006</v>
      </c>
      <c r="Q1741" s="138">
        <v>0.95454545455000006</v>
      </c>
    </row>
    <row r="1742" spans="1:17" ht="20.149999999999999" customHeight="1" x14ac:dyDescent="0.35">
      <c r="A1742" s="148"/>
      <c r="C1742" s="136" t="s">
        <v>2002</v>
      </c>
      <c r="D1742" s="143">
        <v>0.99878456396232196</v>
      </c>
      <c r="E1742" s="146">
        <v>0.99977912755383802</v>
      </c>
      <c r="F1742" s="137">
        <v>0</v>
      </c>
      <c r="G1742" s="138">
        <v>1</v>
      </c>
      <c r="H1742" s="143" t="s">
        <v>277</v>
      </c>
      <c r="I1742" s="146" t="s">
        <v>277</v>
      </c>
      <c r="J1742" s="137" t="s">
        <v>277</v>
      </c>
      <c r="K1742" s="146" t="s">
        <v>277</v>
      </c>
      <c r="L1742" s="137" t="s">
        <v>277</v>
      </c>
      <c r="M1742" s="146" t="s">
        <v>277</v>
      </c>
      <c r="N1742" s="137" t="s">
        <v>277</v>
      </c>
      <c r="O1742" s="138" t="s">
        <v>277</v>
      </c>
      <c r="P1742" s="137">
        <v>0.93333333334000002</v>
      </c>
      <c r="Q1742" s="138">
        <v>0.91494505495200007</v>
      </c>
    </row>
    <row r="1743" spans="1:17" ht="20.149999999999999" customHeight="1" x14ac:dyDescent="0.35">
      <c r="A1743" s="148"/>
      <c r="C1743" s="136" t="s">
        <v>2003</v>
      </c>
      <c r="D1743" s="143">
        <v>0.99941348973607003</v>
      </c>
      <c r="E1743" s="146">
        <v>0.99880507841672905</v>
      </c>
      <c r="F1743" s="137">
        <v>0</v>
      </c>
      <c r="G1743" s="138">
        <v>1</v>
      </c>
      <c r="H1743" s="143" t="s">
        <v>277</v>
      </c>
      <c r="I1743" s="146" t="s">
        <v>277</v>
      </c>
      <c r="J1743" s="137" t="s">
        <v>277</v>
      </c>
      <c r="K1743" s="146" t="s">
        <v>277</v>
      </c>
      <c r="L1743" s="137" t="s">
        <v>277</v>
      </c>
      <c r="M1743" s="146" t="s">
        <v>277</v>
      </c>
      <c r="N1743" s="137" t="s">
        <v>277</v>
      </c>
      <c r="O1743" s="138" t="s">
        <v>277</v>
      </c>
      <c r="P1743" s="137" t="s">
        <v>277</v>
      </c>
      <c r="Q1743" s="138" t="s">
        <v>277</v>
      </c>
    </row>
    <row r="1744" spans="1:17" ht="20.149999999999999" customHeight="1" x14ac:dyDescent="0.35">
      <c r="A1744" s="148"/>
      <c r="C1744" s="136" t="s">
        <v>2004</v>
      </c>
      <c r="D1744" s="143" t="s">
        <v>277</v>
      </c>
      <c r="E1744" s="146" t="s">
        <v>277</v>
      </c>
      <c r="F1744" s="137">
        <v>0</v>
      </c>
      <c r="G1744" s="138">
        <v>1</v>
      </c>
      <c r="H1744" s="143" t="s">
        <v>277</v>
      </c>
      <c r="I1744" s="146" t="s">
        <v>277</v>
      </c>
      <c r="J1744" s="137" t="s">
        <v>277</v>
      </c>
      <c r="K1744" s="146" t="s">
        <v>277</v>
      </c>
      <c r="L1744" s="137" t="s">
        <v>277</v>
      </c>
      <c r="M1744" s="146" t="s">
        <v>277</v>
      </c>
      <c r="N1744" s="137" t="s">
        <v>277</v>
      </c>
      <c r="O1744" s="138" t="s">
        <v>277</v>
      </c>
      <c r="P1744" s="137">
        <v>0.9878246753254547</v>
      </c>
      <c r="Q1744" s="138">
        <v>0.94062500000000004</v>
      </c>
    </row>
    <row r="1745" spans="1:17" ht="20.149999999999999" customHeight="1" x14ac:dyDescent="0.35">
      <c r="A1745" s="148"/>
      <c r="C1745" s="136" t="s">
        <v>2005</v>
      </c>
      <c r="D1745" s="143" t="s">
        <v>277</v>
      </c>
      <c r="E1745" s="146" t="s">
        <v>277</v>
      </c>
      <c r="F1745" s="137" t="s">
        <v>277</v>
      </c>
      <c r="G1745" s="138" t="s">
        <v>277</v>
      </c>
      <c r="H1745" s="143" t="s">
        <v>277</v>
      </c>
      <c r="I1745" s="146" t="s">
        <v>277</v>
      </c>
      <c r="J1745" s="137" t="s">
        <v>277</v>
      </c>
      <c r="K1745" s="146" t="s">
        <v>277</v>
      </c>
      <c r="L1745" s="137" t="s">
        <v>277</v>
      </c>
      <c r="M1745" s="146" t="s">
        <v>277</v>
      </c>
      <c r="N1745" s="137" t="s">
        <v>277</v>
      </c>
      <c r="O1745" s="138" t="s">
        <v>277</v>
      </c>
      <c r="P1745" s="137" t="s">
        <v>277</v>
      </c>
      <c r="Q1745" s="138">
        <v>1</v>
      </c>
    </row>
    <row r="1746" spans="1:17" ht="20.149999999999999" customHeight="1" x14ac:dyDescent="0.35">
      <c r="A1746" s="148"/>
      <c r="C1746" s="136" t="s">
        <v>2006</v>
      </c>
      <c r="D1746" s="143" t="s">
        <v>277</v>
      </c>
      <c r="E1746" s="146" t="s">
        <v>277</v>
      </c>
      <c r="F1746" s="137">
        <v>1</v>
      </c>
      <c r="G1746" s="138">
        <v>1</v>
      </c>
      <c r="H1746" s="143" t="s">
        <v>277</v>
      </c>
      <c r="I1746" s="146" t="s">
        <v>277</v>
      </c>
      <c r="J1746" s="137" t="s">
        <v>277</v>
      </c>
      <c r="K1746" s="146" t="s">
        <v>277</v>
      </c>
      <c r="L1746" s="137" t="s">
        <v>277</v>
      </c>
      <c r="M1746" s="146" t="s">
        <v>277</v>
      </c>
      <c r="N1746" s="137" t="s">
        <v>277</v>
      </c>
      <c r="O1746" s="138" t="s">
        <v>277</v>
      </c>
      <c r="P1746" s="137">
        <v>0.86541514042000012</v>
      </c>
      <c r="Q1746" s="138">
        <v>0.89826388888999997</v>
      </c>
    </row>
    <row r="1747" spans="1:17" ht="20.149999999999999" customHeight="1" x14ac:dyDescent="0.35">
      <c r="A1747" s="148"/>
      <c r="C1747" s="136" t="s">
        <v>2007</v>
      </c>
      <c r="D1747" s="143" t="s">
        <v>277</v>
      </c>
      <c r="E1747" s="146" t="s">
        <v>277</v>
      </c>
      <c r="F1747" s="137" t="s">
        <v>277</v>
      </c>
      <c r="G1747" s="138" t="s">
        <v>277</v>
      </c>
      <c r="H1747" s="143" t="s">
        <v>277</v>
      </c>
      <c r="I1747" s="146" t="s">
        <v>277</v>
      </c>
      <c r="J1747" s="137">
        <v>0.98727187052932719</v>
      </c>
      <c r="K1747" s="146">
        <v>0.91794494609694721</v>
      </c>
      <c r="L1747" s="137" t="s">
        <v>277</v>
      </c>
      <c r="M1747" s="146" t="s">
        <v>277</v>
      </c>
      <c r="N1747" s="137" t="s">
        <v>277</v>
      </c>
      <c r="O1747" s="138" t="s">
        <v>277</v>
      </c>
      <c r="P1747" s="137">
        <v>0.94285714285916677</v>
      </c>
      <c r="Q1747" s="138">
        <v>0.89610389610727281</v>
      </c>
    </row>
    <row r="1748" spans="1:17" ht="20.149999999999999" customHeight="1" x14ac:dyDescent="0.35">
      <c r="A1748" s="148"/>
      <c r="C1748" s="136" t="s">
        <v>2008</v>
      </c>
      <c r="D1748" s="143" t="s">
        <v>277</v>
      </c>
      <c r="E1748" s="146" t="s">
        <v>277</v>
      </c>
      <c r="F1748" s="137">
        <v>0</v>
      </c>
      <c r="G1748" s="138">
        <v>1</v>
      </c>
      <c r="H1748" s="143" t="s">
        <v>277</v>
      </c>
      <c r="I1748" s="146" t="s">
        <v>277</v>
      </c>
      <c r="J1748" s="137" t="s">
        <v>277</v>
      </c>
      <c r="K1748" s="146" t="s">
        <v>277</v>
      </c>
      <c r="L1748" s="137" t="s">
        <v>277</v>
      </c>
      <c r="M1748" s="146" t="s">
        <v>277</v>
      </c>
      <c r="N1748" s="137" t="s">
        <v>277</v>
      </c>
      <c r="O1748" s="138" t="s">
        <v>277</v>
      </c>
      <c r="P1748" s="137" t="s">
        <v>277</v>
      </c>
      <c r="Q1748" s="138" t="s">
        <v>277</v>
      </c>
    </row>
    <row r="1749" spans="1:17" ht="20.149999999999999" customHeight="1" x14ac:dyDescent="0.35">
      <c r="A1749" s="148"/>
      <c r="C1749" s="136" t="s">
        <v>2009</v>
      </c>
      <c r="D1749" s="143" t="s">
        <v>277</v>
      </c>
      <c r="E1749" s="146" t="s">
        <v>277</v>
      </c>
      <c r="F1749" s="137" t="s">
        <v>277</v>
      </c>
      <c r="G1749" s="138" t="s">
        <v>277</v>
      </c>
      <c r="H1749" s="143" t="s">
        <v>277</v>
      </c>
      <c r="I1749" s="146" t="s">
        <v>277</v>
      </c>
      <c r="J1749" s="137" t="s">
        <v>277</v>
      </c>
      <c r="K1749" s="146" t="s">
        <v>277</v>
      </c>
      <c r="L1749" s="137" t="s">
        <v>277</v>
      </c>
      <c r="M1749" s="146" t="s">
        <v>277</v>
      </c>
      <c r="N1749" s="137" t="s">
        <v>277</v>
      </c>
      <c r="O1749" s="138" t="s">
        <v>277</v>
      </c>
      <c r="P1749" s="137">
        <v>0.98958333333333326</v>
      </c>
      <c r="Q1749" s="138">
        <v>0.96022727272727271</v>
      </c>
    </row>
    <row r="1750" spans="1:17" ht="20.149999999999999" customHeight="1" x14ac:dyDescent="0.35">
      <c r="A1750" s="148"/>
      <c r="C1750" s="136" t="s">
        <v>2010</v>
      </c>
      <c r="D1750" s="143" t="s">
        <v>277</v>
      </c>
      <c r="E1750" s="146" t="s">
        <v>277</v>
      </c>
      <c r="F1750" s="137" t="s">
        <v>277</v>
      </c>
      <c r="G1750" s="138" t="s">
        <v>277</v>
      </c>
      <c r="H1750" s="143" t="s">
        <v>277</v>
      </c>
      <c r="I1750" s="146" t="s">
        <v>277</v>
      </c>
      <c r="J1750" s="137" t="s">
        <v>277</v>
      </c>
      <c r="K1750" s="146" t="s">
        <v>277</v>
      </c>
      <c r="L1750" s="137" t="s">
        <v>277</v>
      </c>
      <c r="M1750" s="146" t="s">
        <v>277</v>
      </c>
      <c r="N1750" s="137" t="s">
        <v>277</v>
      </c>
      <c r="O1750" s="138" t="s">
        <v>277</v>
      </c>
      <c r="P1750" s="137">
        <v>0.875</v>
      </c>
      <c r="Q1750" s="138" t="s">
        <v>277</v>
      </c>
    </row>
    <row r="1751" spans="1:17" ht="20.149999999999999" customHeight="1" x14ac:dyDescent="0.35">
      <c r="A1751" s="148"/>
      <c r="C1751" s="136" t="s">
        <v>2011</v>
      </c>
      <c r="D1751" s="143" t="s">
        <v>277</v>
      </c>
      <c r="E1751" s="146" t="s">
        <v>277</v>
      </c>
      <c r="F1751" s="137" t="s">
        <v>277</v>
      </c>
      <c r="G1751" s="138" t="s">
        <v>277</v>
      </c>
      <c r="H1751" s="143" t="s">
        <v>277</v>
      </c>
      <c r="I1751" s="146" t="s">
        <v>277</v>
      </c>
      <c r="J1751" s="137" t="s">
        <v>277</v>
      </c>
      <c r="K1751" s="146" t="s">
        <v>277</v>
      </c>
      <c r="L1751" s="137" t="s">
        <v>277</v>
      </c>
      <c r="M1751" s="146" t="s">
        <v>277</v>
      </c>
      <c r="N1751" s="137" t="s">
        <v>277</v>
      </c>
      <c r="O1751" s="138" t="s">
        <v>277</v>
      </c>
      <c r="P1751" s="137">
        <v>1</v>
      </c>
      <c r="Q1751" s="138">
        <v>0.99101532567083339</v>
      </c>
    </row>
    <row r="1752" spans="1:17" ht="20.149999999999999" customHeight="1" x14ac:dyDescent="0.35">
      <c r="A1752" s="148"/>
      <c r="C1752" s="136" t="s">
        <v>2012</v>
      </c>
      <c r="D1752" s="143" t="s">
        <v>277</v>
      </c>
      <c r="E1752" s="146" t="s">
        <v>277</v>
      </c>
      <c r="F1752" s="137" t="s">
        <v>277</v>
      </c>
      <c r="G1752" s="138" t="s">
        <v>277</v>
      </c>
      <c r="H1752" s="143" t="s">
        <v>277</v>
      </c>
      <c r="I1752" s="146" t="s">
        <v>277</v>
      </c>
      <c r="J1752" s="137" t="s">
        <v>277</v>
      </c>
      <c r="K1752" s="146" t="s">
        <v>277</v>
      </c>
      <c r="L1752" s="137" t="s">
        <v>277</v>
      </c>
      <c r="M1752" s="146" t="s">
        <v>277</v>
      </c>
      <c r="N1752" s="137" t="s">
        <v>277</v>
      </c>
      <c r="O1752" s="138" t="s">
        <v>277</v>
      </c>
      <c r="P1752" s="137">
        <v>1</v>
      </c>
      <c r="Q1752" s="138">
        <v>0.96428571428999998</v>
      </c>
    </row>
    <row r="1753" spans="1:17" ht="20.149999999999999" customHeight="1" x14ac:dyDescent="0.35">
      <c r="A1753" s="148"/>
      <c r="C1753" s="136" t="s">
        <v>2013</v>
      </c>
      <c r="D1753" s="143" t="s">
        <v>277</v>
      </c>
      <c r="E1753" s="146" t="s">
        <v>277</v>
      </c>
      <c r="F1753" s="137" t="s">
        <v>277</v>
      </c>
      <c r="G1753" s="138" t="s">
        <v>277</v>
      </c>
      <c r="H1753" s="143" t="s">
        <v>277</v>
      </c>
      <c r="I1753" s="146" t="s">
        <v>277</v>
      </c>
      <c r="J1753" s="137" t="s">
        <v>277</v>
      </c>
      <c r="K1753" s="146" t="s">
        <v>277</v>
      </c>
      <c r="L1753" s="137" t="s">
        <v>277</v>
      </c>
      <c r="M1753" s="146" t="s">
        <v>277</v>
      </c>
      <c r="N1753" s="137" t="s">
        <v>277</v>
      </c>
      <c r="O1753" s="138" t="s">
        <v>277</v>
      </c>
      <c r="P1753" s="137">
        <v>0.98958333333500004</v>
      </c>
      <c r="Q1753" s="138">
        <v>0.97101449275999996</v>
      </c>
    </row>
    <row r="1754" spans="1:17" ht="20.149999999999999" customHeight="1" x14ac:dyDescent="0.35">
      <c r="A1754" s="148"/>
      <c r="C1754" s="136" t="s">
        <v>2014</v>
      </c>
      <c r="D1754" s="143" t="s">
        <v>277</v>
      </c>
      <c r="E1754" s="146" t="s">
        <v>277</v>
      </c>
      <c r="F1754" s="137" t="s">
        <v>277</v>
      </c>
      <c r="G1754" s="138" t="s">
        <v>277</v>
      </c>
      <c r="H1754" s="143" t="s">
        <v>277</v>
      </c>
      <c r="I1754" s="146" t="s">
        <v>277</v>
      </c>
      <c r="J1754" s="137" t="s">
        <v>277</v>
      </c>
      <c r="K1754" s="146" t="s">
        <v>277</v>
      </c>
      <c r="L1754" s="137" t="s">
        <v>277</v>
      </c>
      <c r="M1754" s="146" t="s">
        <v>277</v>
      </c>
      <c r="N1754" s="137" t="s">
        <v>277</v>
      </c>
      <c r="O1754" s="138" t="s">
        <v>277</v>
      </c>
      <c r="P1754" s="137">
        <v>1</v>
      </c>
      <c r="Q1754" s="138">
        <v>0.96753246753545452</v>
      </c>
    </row>
    <row r="1755" spans="1:17" ht="20.149999999999999" customHeight="1" x14ac:dyDescent="0.35">
      <c r="A1755" s="148"/>
      <c r="C1755" s="136" t="s">
        <v>2015</v>
      </c>
      <c r="D1755" s="143">
        <v>0.99952358265840902</v>
      </c>
      <c r="E1755" s="146">
        <v>1</v>
      </c>
      <c r="F1755" s="137" t="s">
        <v>277</v>
      </c>
      <c r="G1755" s="138" t="s">
        <v>277</v>
      </c>
      <c r="H1755" s="143" t="s">
        <v>277</v>
      </c>
      <c r="I1755" s="146" t="s">
        <v>277</v>
      </c>
      <c r="J1755" s="137" t="s">
        <v>277</v>
      </c>
      <c r="K1755" s="146" t="s">
        <v>277</v>
      </c>
      <c r="L1755" s="137" t="s">
        <v>277</v>
      </c>
      <c r="M1755" s="146" t="s">
        <v>277</v>
      </c>
      <c r="N1755" s="137">
        <v>0.95121951219512191</v>
      </c>
      <c r="O1755" s="138">
        <v>0.96</v>
      </c>
      <c r="P1755" s="137">
        <v>0.96990517165000001</v>
      </c>
      <c r="Q1755" s="138">
        <v>0.9771849745822222</v>
      </c>
    </row>
    <row r="1756" spans="1:17" ht="20.149999999999999" customHeight="1" x14ac:dyDescent="0.35">
      <c r="A1756" s="148"/>
      <c r="C1756" s="136" t="s">
        <v>2016</v>
      </c>
      <c r="D1756" s="143" t="s">
        <v>277</v>
      </c>
      <c r="E1756" s="146" t="s">
        <v>277</v>
      </c>
      <c r="F1756" s="137">
        <v>0</v>
      </c>
      <c r="G1756" s="138">
        <v>0.99928472727272721</v>
      </c>
      <c r="H1756" s="143" t="s">
        <v>277</v>
      </c>
      <c r="I1756" s="146" t="s">
        <v>277</v>
      </c>
      <c r="J1756" s="137" t="s">
        <v>277</v>
      </c>
      <c r="K1756" s="146" t="s">
        <v>277</v>
      </c>
      <c r="L1756" s="137" t="s">
        <v>277</v>
      </c>
      <c r="M1756" s="146" t="s">
        <v>277</v>
      </c>
      <c r="N1756" s="137">
        <v>0.7</v>
      </c>
      <c r="O1756" s="138">
        <v>0.65454545454545454</v>
      </c>
      <c r="P1756" s="137">
        <v>0.98457348751833351</v>
      </c>
      <c r="Q1756" s="138">
        <v>0.95571117336083333</v>
      </c>
    </row>
    <row r="1757" spans="1:17" ht="20.149999999999999" customHeight="1" x14ac:dyDescent="0.35">
      <c r="A1757" s="148"/>
      <c r="C1757" s="136" t="s">
        <v>2017</v>
      </c>
      <c r="D1757" s="143" t="s">
        <v>277</v>
      </c>
      <c r="E1757" s="146" t="s">
        <v>277</v>
      </c>
      <c r="F1757" s="137" t="s">
        <v>277</v>
      </c>
      <c r="G1757" s="138" t="s">
        <v>277</v>
      </c>
      <c r="H1757" s="143" t="s">
        <v>277</v>
      </c>
      <c r="I1757" s="146" t="s">
        <v>277</v>
      </c>
      <c r="J1757" s="137" t="s">
        <v>277</v>
      </c>
      <c r="K1757" s="146" t="s">
        <v>277</v>
      </c>
      <c r="L1757" s="137" t="s">
        <v>277</v>
      </c>
      <c r="M1757" s="146" t="s">
        <v>277</v>
      </c>
      <c r="N1757" s="137" t="s">
        <v>277</v>
      </c>
      <c r="O1757" s="138" t="s">
        <v>277</v>
      </c>
      <c r="P1757" s="137" t="s">
        <v>277</v>
      </c>
      <c r="Q1757" s="138">
        <v>0.94444444444666675</v>
      </c>
    </row>
    <row r="1758" spans="1:17" ht="20.149999999999999" customHeight="1" x14ac:dyDescent="0.35">
      <c r="A1758" s="148"/>
      <c r="C1758" s="136" t="s">
        <v>2018</v>
      </c>
      <c r="D1758" s="143" t="s">
        <v>277</v>
      </c>
      <c r="E1758" s="146" t="s">
        <v>277</v>
      </c>
      <c r="F1758" s="137" t="s">
        <v>277</v>
      </c>
      <c r="G1758" s="138" t="s">
        <v>277</v>
      </c>
      <c r="H1758" s="143" t="s">
        <v>277</v>
      </c>
      <c r="I1758" s="146" t="s">
        <v>277</v>
      </c>
      <c r="J1758" s="137" t="s">
        <v>277</v>
      </c>
      <c r="K1758" s="146" t="s">
        <v>277</v>
      </c>
      <c r="L1758" s="137" t="s">
        <v>277</v>
      </c>
      <c r="M1758" s="146" t="s">
        <v>277</v>
      </c>
      <c r="N1758" s="137" t="s">
        <v>277</v>
      </c>
      <c r="O1758" s="138" t="s">
        <v>277</v>
      </c>
      <c r="P1758" s="137">
        <v>0.95614035088250016</v>
      </c>
      <c r="Q1758" s="138">
        <v>0.97368421053000009</v>
      </c>
    </row>
    <row r="1759" spans="1:17" ht="20.149999999999999" customHeight="1" x14ac:dyDescent="0.35">
      <c r="A1759" s="148"/>
      <c r="C1759" s="136" t="s">
        <v>2019</v>
      </c>
      <c r="D1759" s="143" t="s">
        <v>277</v>
      </c>
      <c r="E1759" s="146" t="s">
        <v>277</v>
      </c>
      <c r="F1759" s="137" t="s">
        <v>277</v>
      </c>
      <c r="G1759" s="138" t="s">
        <v>277</v>
      </c>
      <c r="H1759" s="143" t="s">
        <v>277</v>
      </c>
      <c r="I1759" s="146" t="s">
        <v>277</v>
      </c>
      <c r="J1759" s="137" t="s">
        <v>277</v>
      </c>
      <c r="K1759" s="146" t="s">
        <v>277</v>
      </c>
      <c r="L1759" s="137" t="s">
        <v>277</v>
      </c>
      <c r="M1759" s="146" t="s">
        <v>277</v>
      </c>
      <c r="N1759" s="137" t="s">
        <v>277</v>
      </c>
      <c r="O1759" s="138" t="s">
        <v>277</v>
      </c>
      <c r="P1759" s="137">
        <v>0.96666666666666667</v>
      </c>
      <c r="Q1759" s="138">
        <v>0.98750000000000004</v>
      </c>
    </row>
    <row r="1760" spans="1:17" ht="20.149999999999999" customHeight="1" x14ac:dyDescent="0.35">
      <c r="A1760" s="148"/>
      <c r="C1760" s="136" t="s">
        <v>2020</v>
      </c>
      <c r="D1760" s="143" t="s">
        <v>277</v>
      </c>
      <c r="E1760" s="146" t="s">
        <v>277</v>
      </c>
      <c r="F1760" s="137">
        <v>0</v>
      </c>
      <c r="G1760" s="138">
        <v>1</v>
      </c>
      <c r="H1760" s="143" t="s">
        <v>277</v>
      </c>
      <c r="I1760" s="146" t="s">
        <v>277</v>
      </c>
      <c r="J1760" s="137">
        <v>0.95939944637345653</v>
      </c>
      <c r="K1760" s="146">
        <v>0.99483984441876383</v>
      </c>
      <c r="L1760" s="137" t="s">
        <v>277</v>
      </c>
      <c r="M1760" s="146" t="s">
        <v>277</v>
      </c>
      <c r="N1760" s="137" t="s">
        <v>277</v>
      </c>
      <c r="O1760" s="138" t="s">
        <v>277</v>
      </c>
      <c r="P1760" s="137" t="s">
        <v>277</v>
      </c>
      <c r="Q1760" s="138" t="s">
        <v>277</v>
      </c>
    </row>
    <row r="1761" spans="1:17" ht="20.149999999999999" customHeight="1" x14ac:dyDescent="0.35">
      <c r="A1761" s="148"/>
      <c r="C1761" s="136" t="s">
        <v>2021</v>
      </c>
      <c r="D1761" s="143" t="s">
        <v>277</v>
      </c>
      <c r="E1761" s="146" t="s">
        <v>277</v>
      </c>
      <c r="F1761" s="137" t="s">
        <v>277</v>
      </c>
      <c r="G1761" s="138" t="s">
        <v>277</v>
      </c>
      <c r="H1761" s="143" t="s">
        <v>277</v>
      </c>
      <c r="I1761" s="146" t="s">
        <v>277</v>
      </c>
      <c r="J1761" s="137" t="s">
        <v>277</v>
      </c>
      <c r="K1761" s="146" t="s">
        <v>277</v>
      </c>
      <c r="L1761" s="137" t="s">
        <v>277</v>
      </c>
      <c r="M1761" s="146" t="s">
        <v>277</v>
      </c>
      <c r="N1761" s="137">
        <v>0.625</v>
      </c>
      <c r="O1761" s="138">
        <v>0.59459459459459463</v>
      </c>
      <c r="P1761" s="137">
        <v>0.98571428571500008</v>
      </c>
      <c r="Q1761" s="138">
        <v>0.9663149992133333</v>
      </c>
    </row>
    <row r="1762" spans="1:17" ht="20.149999999999999" customHeight="1" x14ac:dyDescent="0.35">
      <c r="A1762" s="148"/>
      <c r="C1762" s="136" t="s">
        <v>2022</v>
      </c>
      <c r="D1762" s="143" t="s">
        <v>277</v>
      </c>
      <c r="E1762" s="146" t="s">
        <v>277</v>
      </c>
      <c r="F1762" s="137" t="s">
        <v>277</v>
      </c>
      <c r="G1762" s="138" t="s">
        <v>277</v>
      </c>
      <c r="H1762" s="143" t="s">
        <v>277</v>
      </c>
      <c r="I1762" s="146" t="s">
        <v>277</v>
      </c>
      <c r="J1762" s="137">
        <v>0.83893632024882026</v>
      </c>
      <c r="K1762" s="146" t="s">
        <v>277</v>
      </c>
      <c r="L1762" s="137" t="s">
        <v>277</v>
      </c>
      <c r="M1762" s="146" t="s">
        <v>277</v>
      </c>
      <c r="N1762" s="137" t="s">
        <v>277</v>
      </c>
      <c r="O1762" s="138" t="s">
        <v>277</v>
      </c>
      <c r="P1762" s="137">
        <v>0.96875</v>
      </c>
      <c r="Q1762" s="138">
        <v>0.93679435483999995</v>
      </c>
    </row>
    <row r="1763" spans="1:17" ht="20.149999999999999" customHeight="1" x14ac:dyDescent="0.35">
      <c r="A1763" s="148"/>
      <c r="C1763" s="136" t="s">
        <v>2023</v>
      </c>
      <c r="D1763" s="143" t="s">
        <v>277</v>
      </c>
      <c r="E1763" s="146" t="s">
        <v>277</v>
      </c>
      <c r="F1763" s="137" t="s">
        <v>277</v>
      </c>
      <c r="G1763" s="138" t="s">
        <v>277</v>
      </c>
      <c r="H1763" s="143" t="s">
        <v>277</v>
      </c>
      <c r="I1763" s="146" t="s">
        <v>277</v>
      </c>
      <c r="J1763" s="137" t="s">
        <v>277</v>
      </c>
      <c r="K1763" s="146" t="s">
        <v>277</v>
      </c>
      <c r="L1763" s="137" t="s">
        <v>277</v>
      </c>
      <c r="M1763" s="146" t="s">
        <v>277</v>
      </c>
      <c r="N1763" s="137" t="s">
        <v>277</v>
      </c>
      <c r="O1763" s="138" t="s">
        <v>277</v>
      </c>
      <c r="P1763" s="137">
        <v>0.96875</v>
      </c>
      <c r="Q1763" s="138">
        <v>0.98402777777833317</v>
      </c>
    </row>
    <row r="1764" spans="1:17" ht="20.149999999999999" customHeight="1" x14ac:dyDescent="0.35">
      <c r="A1764" s="148"/>
      <c r="C1764" s="136" t="s">
        <v>2024</v>
      </c>
      <c r="D1764" s="143" t="s">
        <v>277</v>
      </c>
      <c r="E1764" s="146" t="s">
        <v>277</v>
      </c>
      <c r="F1764" s="137" t="s">
        <v>277</v>
      </c>
      <c r="G1764" s="138" t="s">
        <v>277</v>
      </c>
      <c r="H1764" s="143" t="s">
        <v>277</v>
      </c>
      <c r="I1764" s="146" t="s">
        <v>277</v>
      </c>
      <c r="J1764" s="137" t="s">
        <v>277</v>
      </c>
      <c r="K1764" s="146" t="s">
        <v>277</v>
      </c>
      <c r="L1764" s="137" t="s">
        <v>277</v>
      </c>
      <c r="M1764" s="146" t="s">
        <v>277</v>
      </c>
      <c r="N1764" s="137" t="s">
        <v>277</v>
      </c>
      <c r="O1764" s="138" t="s">
        <v>277</v>
      </c>
      <c r="P1764" s="137">
        <v>1</v>
      </c>
      <c r="Q1764" s="138">
        <v>0.97628458498363657</v>
      </c>
    </row>
    <row r="1765" spans="1:17" ht="20.149999999999999" customHeight="1" x14ac:dyDescent="0.35">
      <c r="A1765" s="148"/>
      <c r="C1765" s="136" t="s">
        <v>2025</v>
      </c>
      <c r="D1765" s="143" t="s">
        <v>277</v>
      </c>
      <c r="E1765" s="146" t="s">
        <v>277</v>
      </c>
      <c r="F1765" s="137" t="s">
        <v>277</v>
      </c>
      <c r="G1765" s="138" t="s">
        <v>277</v>
      </c>
      <c r="H1765" s="143" t="s">
        <v>277</v>
      </c>
      <c r="I1765" s="146" t="s">
        <v>277</v>
      </c>
      <c r="J1765" s="137" t="s">
        <v>277</v>
      </c>
      <c r="K1765" s="146" t="s">
        <v>277</v>
      </c>
      <c r="L1765" s="137" t="s">
        <v>277</v>
      </c>
      <c r="M1765" s="146" t="s">
        <v>277</v>
      </c>
      <c r="N1765" s="137" t="s">
        <v>277</v>
      </c>
      <c r="O1765" s="138" t="s">
        <v>277</v>
      </c>
      <c r="P1765" s="137">
        <v>0.97222222222499977</v>
      </c>
      <c r="Q1765" s="138">
        <v>0.97979797979999983</v>
      </c>
    </row>
    <row r="1766" spans="1:17" ht="20.149999999999999" customHeight="1" x14ac:dyDescent="0.35">
      <c r="A1766" s="148"/>
      <c r="C1766" s="136" t="s">
        <v>2026</v>
      </c>
      <c r="D1766" s="143" t="s">
        <v>277</v>
      </c>
      <c r="E1766" s="146" t="s">
        <v>277</v>
      </c>
      <c r="F1766" s="137" t="s">
        <v>277</v>
      </c>
      <c r="G1766" s="138" t="s">
        <v>277</v>
      </c>
      <c r="H1766" s="143" t="s">
        <v>277</v>
      </c>
      <c r="I1766" s="146" t="s">
        <v>277</v>
      </c>
      <c r="J1766" s="137" t="s">
        <v>277</v>
      </c>
      <c r="K1766" s="146" t="s">
        <v>277</v>
      </c>
      <c r="L1766" s="137" t="s">
        <v>277</v>
      </c>
      <c r="M1766" s="146" t="s">
        <v>277</v>
      </c>
      <c r="N1766" s="137">
        <v>0.75</v>
      </c>
      <c r="O1766" s="138">
        <v>0.2857142857142857</v>
      </c>
      <c r="P1766" s="137" t="s">
        <v>277</v>
      </c>
      <c r="Q1766" s="138" t="s">
        <v>277</v>
      </c>
    </row>
    <row r="1767" spans="1:17" ht="20.149999999999999" customHeight="1" x14ac:dyDescent="0.35">
      <c r="A1767" s="148"/>
      <c r="C1767" s="136" t="s">
        <v>2027</v>
      </c>
      <c r="D1767" s="143" t="s">
        <v>277</v>
      </c>
      <c r="E1767" s="146" t="s">
        <v>277</v>
      </c>
      <c r="F1767" s="137">
        <v>0.99760000000000004</v>
      </c>
      <c r="G1767" s="138">
        <v>0.99966800000000011</v>
      </c>
      <c r="H1767" s="143" t="s">
        <v>277</v>
      </c>
      <c r="I1767" s="146" t="s">
        <v>277</v>
      </c>
      <c r="J1767" s="137" t="s">
        <v>277</v>
      </c>
      <c r="K1767" s="146" t="s">
        <v>277</v>
      </c>
      <c r="L1767" s="137" t="s">
        <v>277</v>
      </c>
      <c r="M1767" s="146" t="s">
        <v>277</v>
      </c>
      <c r="N1767" s="137" t="s">
        <v>277</v>
      </c>
      <c r="O1767" s="138" t="s">
        <v>277</v>
      </c>
      <c r="P1767" s="137" t="s">
        <v>277</v>
      </c>
      <c r="Q1767" s="138" t="s">
        <v>277</v>
      </c>
    </row>
    <row r="1768" spans="1:17" ht="20.149999999999999" customHeight="1" x14ac:dyDescent="0.35">
      <c r="A1768" s="148"/>
      <c r="C1768" s="136" t="s">
        <v>2028</v>
      </c>
      <c r="D1768" s="143" t="s">
        <v>277</v>
      </c>
      <c r="E1768" s="146" t="s">
        <v>277</v>
      </c>
      <c r="F1768" s="137">
        <v>0</v>
      </c>
      <c r="G1768" s="138">
        <v>1</v>
      </c>
      <c r="H1768" s="143" t="s">
        <v>277</v>
      </c>
      <c r="I1768" s="146" t="s">
        <v>277</v>
      </c>
      <c r="J1768" s="137">
        <v>0.99260793911141842</v>
      </c>
      <c r="K1768" s="146">
        <v>0.98449444344361559</v>
      </c>
      <c r="L1768" s="137" t="s">
        <v>277</v>
      </c>
      <c r="M1768" s="146" t="s">
        <v>277</v>
      </c>
      <c r="N1768" s="137" t="s">
        <v>277</v>
      </c>
      <c r="O1768" s="138" t="s">
        <v>277</v>
      </c>
      <c r="P1768" s="137" t="s">
        <v>277</v>
      </c>
      <c r="Q1768" s="138" t="s">
        <v>277</v>
      </c>
    </row>
    <row r="1769" spans="1:17" ht="20.149999999999999" customHeight="1" x14ac:dyDescent="0.35">
      <c r="A1769" s="148"/>
      <c r="C1769" s="136" t="s">
        <v>2029</v>
      </c>
      <c r="D1769" s="143" t="s">
        <v>277</v>
      </c>
      <c r="E1769" s="146" t="s">
        <v>277</v>
      </c>
      <c r="F1769" s="137" t="s">
        <v>277</v>
      </c>
      <c r="G1769" s="138" t="s">
        <v>277</v>
      </c>
      <c r="H1769" s="143" t="s">
        <v>277</v>
      </c>
      <c r="I1769" s="146" t="s">
        <v>277</v>
      </c>
      <c r="J1769" s="137" t="s">
        <v>277</v>
      </c>
      <c r="K1769" s="146" t="s">
        <v>277</v>
      </c>
      <c r="L1769" s="137" t="s">
        <v>277</v>
      </c>
      <c r="M1769" s="146" t="s">
        <v>277</v>
      </c>
      <c r="N1769" s="137" t="s">
        <v>277</v>
      </c>
      <c r="O1769" s="138" t="s">
        <v>277</v>
      </c>
      <c r="P1769" s="137">
        <v>0.93600478469249992</v>
      </c>
      <c r="Q1769" s="138">
        <v>0.98750000000000004</v>
      </c>
    </row>
    <row r="1770" spans="1:17" ht="20.149999999999999" customHeight="1" x14ac:dyDescent="0.35">
      <c r="A1770" s="148"/>
      <c r="C1770" s="136" t="s">
        <v>2030</v>
      </c>
      <c r="D1770" s="143" t="s">
        <v>277</v>
      </c>
      <c r="E1770" s="146" t="s">
        <v>277</v>
      </c>
      <c r="F1770" s="137" t="s">
        <v>277</v>
      </c>
      <c r="G1770" s="138" t="s">
        <v>277</v>
      </c>
      <c r="H1770" s="143" t="s">
        <v>277</v>
      </c>
      <c r="I1770" s="146" t="s">
        <v>277</v>
      </c>
      <c r="J1770" s="137" t="s">
        <v>277</v>
      </c>
      <c r="K1770" s="146" t="s">
        <v>277</v>
      </c>
      <c r="L1770" s="137" t="s">
        <v>277</v>
      </c>
      <c r="M1770" s="146" t="s">
        <v>277</v>
      </c>
      <c r="N1770" s="137" t="s">
        <v>277</v>
      </c>
      <c r="O1770" s="138" t="s">
        <v>277</v>
      </c>
      <c r="P1770" s="137">
        <v>0.99025641025666677</v>
      </c>
      <c r="Q1770" s="138">
        <v>0.97115384615500022</v>
      </c>
    </row>
    <row r="1771" spans="1:17" ht="20.149999999999999" customHeight="1" x14ac:dyDescent="0.35">
      <c r="A1771" s="148"/>
      <c r="C1771" s="136" t="s">
        <v>2031</v>
      </c>
      <c r="D1771" s="143" t="s">
        <v>277</v>
      </c>
      <c r="E1771" s="146" t="s">
        <v>277</v>
      </c>
      <c r="F1771" s="137">
        <v>0.98680000000000012</v>
      </c>
      <c r="G1771" s="138">
        <v>1</v>
      </c>
      <c r="H1771" s="143" t="s">
        <v>277</v>
      </c>
      <c r="I1771" s="146" t="s">
        <v>277</v>
      </c>
      <c r="J1771" s="137">
        <v>1</v>
      </c>
      <c r="K1771" s="146">
        <v>0.9956781609195402</v>
      </c>
      <c r="L1771" s="137" t="s">
        <v>277</v>
      </c>
      <c r="M1771" s="146" t="s">
        <v>277</v>
      </c>
      <c r="N1771" s="137" t="s">
        <v>277</v>
      </c>
      <c r="O1771" s="138" t="s">
        <v>277</v>
      </c>
      <c r="P1771" s="137">
        <v>0.94281045752166659</v>
      </c>
      <c r="Q1771" s="138">
        <v>0.95588235294500012</v>
      </c>
    </row>
    <row r="1772" spans="1:17" ht="20.149999999999999" customHeight="1" x14ac:dyDescent="0.35">
      <c r="A1772" s="148"/>
      <c r="C1772" s="136" t="s">
        <v>2032</v>
      </c>
      <c r="D1772" s="143" t="s">
        <v>277</v>
      </c>
      <c r="E1772" s="146" t="s">
        <v>277</v>
      </c>
      <c r="F1772" s="137" t="s">
        <v>277</v>
      </c>
      <c r="G1772" s="138" t="s">
        <v>277</v>
      </c>
      <c r="H1772" s="143" t="s">
        <v>277</v>
      </c>
      <c r="I1772" s="146" t="s">
        <v>277</v>
      </c>
      <c r="J1772" s="137" t="s">
        <v>277</v>
      </c>
      <c r="K1772" s="146" t="s">
        <v>277</v>
      </c>
      <c r="L1772" s="137" t="s">
        <v>277</v>
      </c>
      <c r="M1772" s="146" t="s">
        <v>277</v>
      </c>
      <c r="N1772" s="137" t="s">
        <v>277</v>
      </c>
      <c r="O1772" s="138" t="s">
        <v>277</v>
      </c>
      <c r="P1772" s="137">
        <v>1</v>
      </c>
      <c r="Q1772" s="138">
        <v>1</v>
      </c>
    </row>
    <row r="1773" spans="1:17" ht="20.149999999999999" customHeight="1" x14ac:dyDescent="0.35">
      <c r="A1773" s="148"/>
      <c r="C1773" s="136" t="s">
        <v>2033</v>
      </c>
      <c r="D1773" s="143" t="s">
        <v>277</v>
      </c>
      <c r="E1773" s="146" t="s">
        <v>277</v>
      </c>
      <c r="F1773" s="137" t="s">
        <v>277</v>
      </c>
      <c r="G1773" s="138" t="s">
        <v>277</v>
      </c>
      <c r="H1773" s="143" t="s">
        <v>277</v>
      </c>
      <c r="I1773" s="146" t="s">
        <v>277</v>
      </c>
      <c r="J1773" s="137" t="s">
        <v>277</v>
      </c>
      <c r="K1773" s="146" t="s">
        <v>277</v>
      </c>
      <c r="L1773" s="137" t="s">
        <v>277</v>
      </c>
      <c r="M1773" s="146" t="s">
        <v>277</v>
      </c>
      <c r="N1773" s="137" t="s">
        <v>277</v>
      </c>
      <c r="O1773" s="138" t="s">
        <v>277</v>
      </c>
      <c r="P1773" s="137">
        <v>0.92647058823750006</v>
      </c>
      <c r="Q1773" s="138">
        <v>0.95588235294250001</v>
      </c>
    </row>
    <row r="1774" spans="1:17" ht="20.149999999999999" customHeight="1" x14ac:dyDescent="0.35">
      <c r="A1774" s="148"/>
      <c r="C1774" s="136" t="s">
        <v>2034</v>
      </c>
      <c r="D1774" s="143" t="s">
        <v>277</v>
      </c>
      <c r="E1774" s="146" t="s">
        <v>277</v>
      </c>
      <c r="F1774" s="137">
        <v>0.93940320161711011</v>
      </c>
      <c r="G1774" s="138">
        <v>1</v>
      </c>
      <c r="H1774" s="143" t="s">
        <v>277</v>
      </c>
      <c r="I1774" s="146" t="s">
        <v>277</v>
      </c>
      <c r="J1774" s="137" t="s">
        <v>277</v>
      </c>
      <c r="K1774" s="146" t="s">
        <v>277</v>
      </c>
      <c r="L1774" s="137" t="s">
        <v>277</v>
      </c>
      <c r="M1774" s="146" t="s">
        <v>277</v>
      </c>
      <c r="N1774" s="137" t="s">
        <v>277</v>
      </c>
      <c r="O1774" s="138" t="s">
        <v>277</v>
      </c>
      <c r="P1774" s="137">
        <v>0.88168399554400001</v>
      </c>
      <c r="Q1774" s="138">
        <v>0.91980042502100001</v>
      </c>
    </row>
    <row r="1775" spans="1:17" ht="20.149999999999999" customHeight="1" x14ac:dyDescent="0.35">
      <c r="A1775" s="148"/>
      <c r="C1775" s="136" t="s">
        <v>2035</v>
      </c>
      <c r="D1775" s="143" t="s">
        <v>277</v>
      </c>
      <c r="E1775" s="146" t="s">
        <v>277</v>
      </c>
      <c r="F1775" s="137" t="s">
        <v>277</v>
      </c>
      <c r="G1775" s="138" t="s">
        <v>277</v>
      </c>
      <c r="H1775" s="143" t="s">
        <v>277</v>
      </c>
      <c r="I1775" s="146" t="s">
        <v>277</v>
      </c>
      <c r="J1775" s="137" t="s">
        <v>277</v>
      </c>
      <c r="K1775" s="146" t="s">
        <v>277</v>
      </c>
      <c r="L1775" s="137" t="s">
        <v>277</v>
      </c>
      <c r="M1775" s="146" t="s">
        <v>277</v>
      </c>
      <c r="N1775" s="137" t="s">
        <v>277</v>
      </c>
      <c r="O1775" s="138" t="s">
        <v>277</v>
      </c>
      <c r="P1775" s="137">
        <v>0.99242424242500005</v>
      </c>
      <c r="Q1775" s="138">
        <v>1</v>
      </c>
    </row>
    <row r="1776" spans="1:17" ht="20.149999999999999" customHeight="1" x14ac:dyDescent="0.35">
      <c r="A1776" s="148"/>
      <c r="C1776" s="136" t="s">
        <v>2036</v>
      </c>
      <c r="D1776" s="143" t="s">
        <v>277</v>
      </c>
      <c r="E1776" s="146" t="s">
        <v>277</v>
      </c>
      <c r="F1776" s="137" t="s">
        <v>277</v>
      </c>
      <c r="G1776" s="138" t="s">
        <v>277</v>
      </c>
      <c r="H1776" s="143" t="s">
        <v>277</v>
      </c>
      <c r="I1776" s="146" t="s">
        <v>277</v>
      </c>
      <c r="J1776" s="137" t="s">
        <v>277</v>
      </c>
      <c r="K1776" s="146" t="s">
        <v>277</v>
      </c>
      <c r="L1776" s="137" t="s">
        <v>277</v>
      </c>
      <c r="M1776" s="146" t="s">
        <v>277</v>
      </c>
      <c r="N1776" s="137" t="s">
        <v>277</v>
      </c>
      <c r="O1776" s="138" t="s">
        <v>277</v>
      </c>
      <c r="P1776" s="137" t="s">
        <v>277</v>
      </c>
      <c r="Q1776" s="138">
        <v>0.96584670798428562</v>
      </c>
    </row>
    <row r="1777" spans="1:17" ht="20.149999999999999" customHeight="1" x14ac:dyDescent="0.35">
      <c r="A1777" s="148"/>
      <c r="C1777" s="136" t="s">
        <v>2037</v>
      </c>
      <c r="D1777" s="143" t="s">
        <v>277</v>
      </c>
      <c r="E1777" s="146" t="s">
        <v>277</v>
      </c>
      <c r="F1777" s="137" t="s">
        <v>277</v>
      </c>
      <c r="G1777" s="138" t="s">
        <v>277</v>
      </c>
      <c r="H1777" s="143" t="s">
        <v>277</v>
      </c>
      <c r="I1777" s="146" t="s">
        <v>277</v>
      </c>
      <c r="J1777" s="137" t="s">
        <v>277</v>
      </c>
      <c r="K1777" s="146" t="s">
        <v>277</v>
      </c>
      <c r="L1777" s="137" t="s">
        <v>277</v>
      </c>
      <c r="M1777" s="146" t="s">
        <v>277</v>
      </c>
      <c r="N1777" s="137" t="s">
        <v>277</v>
      </c>
      <c r="O1777" s="138" t="s">
        <v>277</v>
      </c>
      <c r="P1777" s="137">
        <v>0.96190476190857155</v>
      </c>
      <c r="Q1777" s="138">
        <v>0.98888888889000004</v>
      </c>
    </row>
    <row r="1778" spans="1:17" ht="20.149999999999999" customHeight="1" x14ac:dyDescent="0.35">
      <c r="A1778" s="148"/>
      <c r="C1778" s="136" t="s">
        <v>2038</v>
      </c>
      <c r="D1778" s="143" t="s">
        <v>277</v>
      </c>
      <c r="E1778" s="146" t="s">
        <v>277</v>
      </c>
      <c r="F1778" s="137" t="s">
        <v>277</v>
      </c>
      <c r="G1778" s="138" t="s">
        <v>277</v>
      </c>
      <c r="H1778" s="143" t="s">
        <v>277</v>
      </c>
      <c r="I1778" s="146" t="s">
        <v>277</v>
      </c>
      <c r="J1778" s="137" t="s">
        <v>277</v>
      </c>
      <c r="K1778" s="146" t="s">
        <v>277</v>
      </c>
      <c r="L1778" s="137" t="s">
        <v>277</v>
      </c>
      <c r="M1778" s="146" t="s">
        <v>277</v>
      </c>
      <c r="N1778" s="137" t="s">
        <v>277</v>
      </c>
      <c r="O1778" s="138" t="s">
        <v>277</v>
      </c>
      <c r="P1778" s="137">
        <v>0.86706349206916666</v>
      </c>
      <c r="Q1778" s="138">
        <v>0.85714285714999994</v>
      </c>
    </row>
    <row r="1779" spans="1:17" ht="20.149999999999999" customHeight="1" x14ac:dyDescent="0.35">
      <c r="A1779" s="148"/>
      <c r="C1779" s="136" t="s">
        <v>2039</v>
      </c>
      <c r="D1779" s="143" t="s">
        <v>277</v>
      </c>
      <c r="E1779" s="146" t="s">
        <v>277</v>
      </c>
      <c r="F1779" s="137" t="s">
        <v>277</v>
      </c>
      <c r="G1779" s="138" t="s">
        <v>277</v>
      </c>
      <c r="H1779" s="143" t="s">
        <v>277</v>
      </c>
      <c r="I1779" s="146" t="s">
        <v>277</v>
      </c>
      <c r="J1779" s="137" t="s">
        <v>277</v>
      </c>
      <c r="K1779" s="146" t="s">
        <v>277</v>
      </c>
      <c r="L1779" s="137" t="s">
        <v>277</v>
      </c>
      <c r="M1779" s="146" t="s">
        <v>277</v>
      </c>
      <c r="N1779" s="137" t="s">
        <v>277</v>
      </c>
      <c r="O1779" s="138" t="s">
        <v>277</v>
      </c>
      <c r="P1779" s="137">
        <v>1</v>
      </c>
      <c r="Q1779" s="138">
        <v>1</v>
      </c>
    </row>
    <row r="1780" spans="1:17" ht="20.149999999999999" customHeight="1" x14ac:dyDescent="0.35">
      <c r="A1780" s="148"/>
      <c r="C1780" s="136" t="s">
        <v>2040</v>
      </c>
      <c r="D1780" s="143" t="s">
        <v>277</v>
      </c>
      <c r="E1780" s="146" t="s">
        <v>277</v>
      </c>
      <c r="F1780" s="137" t="s">
        <v>277</v>
      </c>
      <c r="G1780" s="138" t="s">
        <v>277</v>
      </c>
      <c r="H1780" s="143" t="s">
        <v>277</v>
      </c>
      <c r="I1780" s="146" t="s">
        <v>277</v>
      </c>
      <c r="J1780" s="137" t="s">
        <v>277</v>
      </c>
      <c r="K1780" s="146" t="s">
        <v>277</v>
      </c>
      <c r="L1780" s="137" t="s">
        <v>277</v>
      </c>
      <c r="M1780" s="146" t="s">
        <v>277</v>
      </c>
      <c r="N1780" s="137" t="s">
        <v>277</v>
      </c>
      <c r="O1780" s="138" t="s">
        <v>277</v>
      </c>
      <c r="P1780" s="137">
        <v>0.96547619048</v>
      </c>
      <c r="Q1780" s="138">
        <v>1</v>
      </c>
    </row>
    <row r="1781" spans="1:17" ht="20.149999999999999" customHeight="1" x14ac:dyDescent="0.35">
      <c r="A1781" s="148"/>
      <c r="C1781" s="136" t="s">
        <v>2041</v>
      </c>
      <c r="D1781" s="143" t="s">
        <v>277</v>
      </c>
      <c r="E1781" s="146" t="s">
        <v>277</v>
      </c>
      <c r="F1781" s="137" t="s">
        <v>277</v>
      </c>
      <c r="G1781" s="138" t="s">
        <v>277</v>
      </c>
      <c r="H1781" s="143" t="s">
        <v>277</v>
      </c>
      <c r="I1781" s="146" t="s">
        <v>277</v>
      </c>
      <c r="J1781" s="137" t="s">
        <v>277</v>
      </c>
      <c r="K1781" s="146" t="s">
        <v>277</v>
      </c>
      <c r="L1781" s="137" t="s">
        <v>277</v>
      </c>
      <c r="M1781" s="146" t="s">
        <v>277</v>
      </c>
      <c r="N1781" s="137">
        <v>0.86885245901639341</v>
      </c>
      <c r="O1781" s="138">
        <v>0.8666666666666667</v>
      </c>
      <c r="P1781" s="137">
        <v>0.93841818740500016</v>
      </c>
      <c r="Q1781" s="138">
        <v>0.91161616162000003</v>
      </c>
    </row>
    <row r="1782" spans="1:17" ht="20.149999999999999" customHeight="1" x14ac:dyDescent="0.35">
      <c r="A1782" s="148"/>
      <c r="C1782" s="136" t="s">
        <v>2042</v>
      </c>
      <c r="D1782" s="143" t="s">
        <v>277</v>
      </c>
      <c r="E1782" s="146" t="s">
        <v>277</v>
      </c>
      <c r="F1782" s="137" t="s">
        <v>277</v>
      </c>
      <c r="G1782" s="138" t="s">
        <v>277</v>
      </c>
      <c r="H1782" s="143" t="s">
        <v>277</v>
      </c>
      <c r="I1782" s="146" t="s">
        <v>277</v>
      </c>
      <c r="J1782" s="137" t="s">
        <v>277</v>
      </c>
      <c r="K1782" s="146" t="s">
        <v>277</v>
      </c>
      <c r="L1782" s="137" t="s">
        <v>277</v>
      </c>
      <c r="M1782" s="146" t="s">
        <v>277</v>
      </c>
      <c r="N1782" s="137" t="s">
        <v>277</v>
      </c>
      <c r="O1782" s="138" t="s">
        <v>277</v>
      </c>
      <c r="P1782" s="137">
        <v>0.85952380952916652</v>
      </c>
      <c r="Q1782" s="138">
        <v>0.92727272727545473</v>
      </c>
    </row>
    <row r="1783" spans="1:17" ht="20.149999999999999" customHeight="1" x14ac:dyDescent="0.35">
      <c r="A1783" s="148"/>
      <c r="C1783" s="136" t="s">
        <v>2043</v>
      </c>
      <c r="D1783" s="143" t="s">
        <v>277</v>
      </c>
      <c r="E1783" s="146" t="s">
        <v>277</v>
      </c>
      <c r="F1783" s="137" t="s">
        <v>277</v>
      </c>
      <c r="G1783" s="138" t="s">
        <v>277</v>
      </c>
      <c r="H1783" s="143" t="s">
        <v>277</v>
      </c>
      <c r="I1783" s="146" t="s">
        <v>277</v>
      </c>
      <c r="J1783" s="137" t="s">
        <v>277</v>
      </c>
      <c r="K1783" s="146" t="s">
        <v>277</v>
      </c>
      <c r="L1783" s="137" t="s">
        <v>277</v>
      </c>
      <c r="M1783" s="146" t="s">
        <v>277</v>
      </c>
      <c r="N1783" s="137" t="s">
        <v>277</v>
      </c>
      <c r="O1783" s="138" t="s">
        <v>277</v>
      </c>
      <c r="P1783" s="137">
        <v>0.99586776859545456</v>
      </c>
      <c r="Q1783" s="138">
        <v>0.98484848484999998</v>
      </c>
    </row>
    <row r="1784" spans="1:17" ht="20.149999999999999" customHeight="1" x14ac:dyDescent="0.35">
      <c r="A1784" s="148"/>
      <c r="C1784" s="136" t="s">
        <v>2044</v>
      </c>
      <c r="D1784" s="143" t="s">
        <v>277</v>
      </c>
      <c r="E1784" s="146" t="s">
        <v>277</v>
      </c>
      <c r="F1784" s="137" t="s">
        <v>277</v>
      </c>
      <c r="G1784" s="138" t="s">
        <v>277</v>
      </c>
      <c r="H1784" s="143" t="s">
        <v>277</v>
      </c>
      <c r="I1784" s="146" t="s">
        <v>277</v>
      </c>
      <c r="J1784" s="137" t="s">
        <v>277</v>
      </c>
      <c r="K1784" s="146" t="s">
        <v>277</v>
      </c>
      <c r="L1784" s="137" t="s">
        <v>277</v>
      </c>
      <c r="M1784" s="146" t="s">
        <v>277</v>
      </c>
      <c r="N1784" s="137" t="s">
        <v>277</v>
      </c>
      <c r="O1784" s="138" t="s">
        <v>277</v>
      </c>
      <c r="P1784" s="137">
        <v>0.98076923077</v>
      </c>
      <c r="Q1784" s="138">
        <v>0.93589743589916674</v>
      </c>
    </row>
    <row r="1785" spans="1:17" ht="20.149999999999999" customHeight="1" x14ac:dyDescent="0.35">
      <c r="A1785" s="148"/>
      <c r="C1785" s="136" t="s">
        <v>2045</v>
      </c>
      <c r="D1785" s="143" t="s">
        <v>277</v>
      </c>
      <c r="E1785" s="146" t="s">
        <v>277</v>
      </c>
      <c r="F1785" s="137" t="s">
        <v>277</v>
      </c>
      <c r="G1785" s="138" t="s">
        <v>277</v>
      </c>
      <c r="H1785" s="143" t="s">
        <v>277</v>
      </c>
      <c r="I1785" s="146" t="s">
        <v>277</v>
      </c>
      <c r="J1785" s="137" t="s">
        <v>277</v>
      </c>
      <c r="K1785" s="146" t="s">
        <v>277</v>
      </c>
      <c r="L1785" s="137" t="s">
        <v>277</v>
      </c>
      <c r="M1785" s="146" t="s">
        <v>277</v>
      </c>
      <c r="N1785" s="137" t="s">
        <v>277</v>
      </c>
      <c r="O1785" s="138" t="s">
        <v>277</v>
      </c>
      <c r="P1785" s="137">
        <v>0.91980820105916683</v>
      </c>
      <c r="Q1785" s="138">
        <v>0.84779614325454544</v>
      </c>
    </row>
    <row r="1786" spans="1:17" ht="20.149999999999999" customHeight="1" x14ac:dyDescent="0.35">
      <c r="A1786" s="148"/>
      <c r="C1786" s="136" t="s">
        <v>2046</v>
      </c>
      <c r="D1786" s="143" t="s">
        <v>277</v>
      </c>
      <c r="E1786" s="146" t="s">
        <v>277</v>
      </c>
      <c r="F1786" s="137" t="s">
        <v>277</v>
      </c>
      <c r="G1786" s="138" t="s">
        <v>277</v>
      </c>
      <c r="H1786" s="143" t="s">
        <v>277</v>
      </c>
      <c r="I1786" s="146" t="s">
        <v>277</v>
      </c>
      <c r="J1786" s="137" t="s">
        <v>277</v>
      </c>
      <c r="K1786" s="146" t="s">
        <v>277</v>
      </c>
      <c r="L1786" s="137" t="s">
        <v>277</v>
      </c>
      <c r="M1786" s="146" t="s">
        <v>277</v>
      </c>
      <c r="N1786" s="137" t="s">
        <v>277</v>
      </c>
      <c r="O1786" s="138" t="s">
        <v>277</v>
      </c>
      <c r="P1786" s="137">
        <v>1</v>
      </c>
      <c r="Q1786" s="138">
        <v>1</v>
      </c>
    </row>
    <row r="1787" spans="1:17" ht="20.149999999999999" customHeight="1" x14ac:dyDescent="0.35">
      <c r="A1787" s="148"/>
      <c r="C1787" s="136" t="s">
        <v>2047</v>
      </c>
      <c r="D1787" s="143" t="s">
        <v>277</v>
      </c>
      <c r="E1787" s="146" t="s">
        <v>277</v>
      </c>
      <c r="F1787" s="137" t="s">
        <v>277</v>
      </c>
      <c r="G1787" s="138" t="s">
        <v>277</v>
      </c>
      <c r="H1787" s="143" t="s">
        <v>277</v>
      </c>
      <c r="I1787" s="146" t="s">
        <v>277</v>
      </c>
      <c r="J1787" s="137" t="s">
        <v>277</v>
      </c>
      <c r="K1787" s="146" t="s">
        <v>277</v>
      </c>
      <c r="L1787" s="137" t="s">
        <v>277</v>
      </c>
      <c r="M1787" s="146" t="s">
        <v>277</v>
      </c>
      <c r="N1787" s="137" t="s">
        <v>277</v>
      </c>
      <c r="O1787" s="138" t="s">
        <v>277</v>
      </c>
      <c r="P1787" s="137">
        <v>0.95833333333750004</v>
      </c>
      <c r="Q1787" s="138">
        <v>0.95580357143000005</v>
      </c>
    </row>
    <row r="1788" spans="1:17" ht="20.149999999999999" customHeight="1" x14ac:dyDescent="0.35">
      <c r="A1788" s="148"/>
      <c r="C1788" s="136" t="s">
        <v>2048</v>
      </c>
      <c r="D1788" s="143" t="s">
        <v>277</v>
      </c>
      <c r="E1788" s="146" t="s">
        <v>277</v>
      </c>
      <c r="F1788" s="137">
        <v>0</v>
      </c>
      <c r="G1788" s="138">
        <v>1</v>
      </c>
      <c r="H1788" s="143" t="s">
        <v>277</v>
      </c>
      <c r="I1788" s="146" t="s">
        <v>277</v>
      </c>
      <c r="J1788" s="137" t="s">
        <v>277</v>
      </c>
      <c r="K1788" s="146" t="s">
        <v>277</v>
      </c>
      <c r="L1788" s="137" t="s">
        <v>277</v>
      </c>
      <c r="M1788" s="146" t="s">
        <v>277</v>
      </c>
      <c r="N1788" s="137">
        <v>0.7142857142857143</v>
      </c>
      <c r="O1788" s="138">
        <v>0.76923076923076927</v>
      </c>
      <c r="P1788" s="137">
        <v>0.92562724014666675</v>
      </c>
      <c r="Q1788" s="138">
        <v>0.94037772264000008</v>
      </c>
    </row>
    <row r="1789" spans="1:17" ht="20.149999999999999" customHeight="1" x14ac:dyDescent="0.35">
      <c r="A1789" s="148"/>
      <c r="C1789" s="136" t="s">
        <v>2049</v>
      </c>
      <c r="D1789" s="143" t="s">
        <v>277</v>
      </c>
      <c r="E1789" s="146" t="s">
        <v>277</v>
      </c>
      <c r="F1789" s="137" t="s">
        <v>277</v>
      </c>
      <c r="G1789" s="138" t="s">
        <v>277</v>
      </c>
      <c r="H1789" s="143" t="s">
        <v>277</v>
      </c>
      <c r="I1789" s="146" t="s">
        <v>277</v>
      </c>
      <c r="J1789" s="137" t="s">
        <v>277</v>
      </c>
      <c r="K1789" s="146" t="s">
        <v>277</v>
      </c>
      <c r="L1789" s="137" t="s">
        <v>277</v>
      </c>
      <c r="M1789" s="146" t="s">
        <v>277</v>
      </c>
      <c r="N1789" s="137" t="s">
        <v>277</v>
      </c>
      <c r="O1789" s="138" t="s">
        <v>277</v>
      </c>
      <c r="P1789" s="137">
        <v>1</v>
      </c>
      <c r="Q1789" s="138">
        <v>0.99224386724500002</v>
      </c>
    </row>
    <row r="1790" spans="1:17" ht="20.149999999999999" customHeight="1" x14ac:dyDescent="0.35">
      <c r="A1790" s="148"/>
      <c r="C1790" s="136" t="s">
        <v>2050</v>
      </c>
      <c r="D1790" s="143" t="s">
        <v>277</v>
      </c>
      <c r="E1790" s="146" t="s">
        <v>277</v>
      </c>
      <c r="F1790" s="137" t="s">
        <v>277</v>
      </c>
      <c r="G1790" s="138" t="s">
        <v>277</v>
      </c>
      <c r="H1790" s="143" t="s">
        <v>277</v>
      </c>
      <c r="I1790" s="146" t="s">
        <v>277</v>
      </c>
      <c r="J1790" s="137" t="s">
        <v>277</v>
      </c>
      <c r="K1790" s="146" t="s">
        <v>277</v>
      </c>
      <c r="L1790" s="137" t="s">
        <v>277</v>
      </c>
      <c r="M1790" s="146" t="s">
        <v>277</v>
      </c>
      <c r="N1790" s="137" t="s">
        <v>277</v>
      </c>
      <c r="O1790" s="138">
        <v>1</v>
      </c>
      <c r="P1790" s="137" t="s">
        <v>277</v>
      </c>
      <c r="Q1790" s="138" t="s">
        <v>277</v>
      </c>
    </row>
    <row r="1791" spans="1:17" ht="20.149999999999999" customHeight="1" x14ac:dyDescent="0.35">
      <c r="A1791" s="148"/>
      <c r="C1791" s="136" t="s">
        <v>2051</v>
      </c>
      <c r="D1791" s="143" t="s">
        <v>277</v>
      </c>
      <c r="E1791" s="146" t="s">
        <v>277</v>
      </c>
      <c r="F1791" s="137" t="s">
        <v>277</v>
      </c>
      <c r="G1791" s="138" t="s">
        <v>277</v>
      </c>
      <c r="H1791" s="143" t="s">
        <v>277</v>
      </c>
      <c r="I1791" s="146" t="s">
        <v>277</v>
      </c>
      <c r="J1791" s="137" t="s">
        <v>277</v>
      </c>
      <c r="K1791" s="146" t="s">
        <v>277</v>
      </c>
      <c r="L1791" s="137" t="s">
        <v>277</v>
      </c>
      <c r="M1791" s="146" t="s">
        <v>277</v>
      </c>
      <c r="N1791" s="137" t="s">
        <v>277</v>
      </c>
      <c r="O1791" s="138" t="s">
        <v>277</v>
      </c>
      <c r="P1791" s="137">
        <v>0.93055555555750002</v>
      </c>
      <c r="Q1791" s="138">
        <v>0.91025641026000004</v>
      </c>
    </row>
    <row r="1792" spans="1:17" ht="20.149999999999999" customHeight="1" x14ac:dyDescent="0.35">
      <c r="A1792" s="148"/>
      <c r="C1792" s="136" t="s">
        <v>2052</v>
      </c>
      <c r="D1792" s="143" t="s">
        <v>277</v>
      </c>
      <c r="E1792" s="146" t="s">
        <v>277</v>
      </c>
      <c r="F1792" s="137" t="s">
        <v>277</v>
      </c>
      <c r="G1792" s="138" t="s">
        <v>277</v>
      </c>
      <c r="H1792" s="143" t="s">
        <v>277</v>
      </c>
      <c r="I1792" s="146" t="s">
        <v>277</v>
      </c>
      <c r="J1792" s="137" t="s">
        <v>277</v>
      </c>
      <c r="K1792" s="146" t="s">
        <v>277</v>
      </c>
      <c r="L1792" s="137" t="s">
        <v>277</v>
      </c>
      <c r="M1792" s="146" t="s">
        <v>277</v>
      </c>
      <c r="N1792" s="137" t="s">
        <v>277</v>
      </c>
      <c r="O1792" s="138" t="s">
        <v>277</v>
      </c>
      <c r="P1792" s="137">
        <v>0.81538461538999996</v>
      </c>
      <c r="Q1792" s="138">
        <v>0.92115384615700013</v>
      </c>
    </row>
    <row r="1793" spans="1:17" ht="20.149999999999999" customHeight="1" x14ac:dyDescent="0.35">
      <c r="A1793" s="148"/>
      <c r="C1793" s="136" t="s">
        <v>2053</v>
      </c>
      <c r="D1793" s="143" t="s">
        <v>277</v>
      </c>
      <c r="E1793" s="146" t="s">
        <v>277</v>
      </c>
      <c r="F1793" s="137">
        <v>0</v>
      </c>
      <c r="G1793" s="138">
        <v>0.99809045454545453</v>
      </c>
      <c r="H1793" s="143" t="s">
        <v>277</v>
      </c>
      <c r="I1793" s="146" t="s">
        <v>277</v>
      </c>
      <c r="J1793" s="137" t="s">
        <v>277</v>
      </c>
      <c r="K1793" s="146" t="s">
        <v>277</v>
      </c>
      <c r="L1793" s="137" t="s">
        <v>277</v>
      </c>
      <c r="M1793" s="146" t="s">
        <v>277</v>
      </c>
      <c r="N1793" s="137" t="s">
        <v>277</v>
      </c>
      <c r="O1793" s="138" t="s">
        <v>277</v>
      </c>
      <c r="P1793" s="137" t="s">
        <v>277</v>
      </c>
      <c r="Q1793" s="138" t="s">
        <v>277</v>
      </c>
    </row>
    <row r="1794" spans="1:17" ht="20.149999999999999" customHeight="1" x14ac:dyDescent="0.35">
      <c r="A1794" s="148"/>
      <c r="C1794" s="136" t="s">
        <v>2054</v>
      </c>
      <c r="D1794" s="143" t="s">
        <v>277</v>
      </c>
      <c r="E1794" s="146" t="s">
        <v>277</v>
      </c>
      <c r="F1794" s="137" t="s">
        <v>277</v>
      </c>
      <c r="G1794" s="138" t="s">
        <v>277</v>
      </c>
      <c r="H1794" s="143" t="s">
        <v>277</v>
      </c>
      <c r="I1794" s="146" t="s">
        <v>277</v>
      </c>
      <c r="J1794" s="137" t="s">
        <v>277</v>
      </c>
      <c r="K1794" s="146" t="s">
        <v>277</v>
      </c>
      <c r="L1794" s="137" t="s">
        <v>277</v>
      </c>
      <c r="M1794" s="146" t="s">
        <v>277</v>
      </c>
      <c r="N1794" s="137" t="s">
        <v>277</v>
      </c>
      <c r="O1794" s="138" t="s">
        <v>277</v>
      </c>
      <c r="P1794" s="137">
        <v>0.97368421052999987</v>
      </c>
      <c r="Q1794" s="138">
        <v>0.93781354212181811</v>
      </c>
    </row>
    <row r="1795" spans="1:17" ht="20.149999999999999" customHeight="1" x14ac:dyDescent="0.35">
      <c r="A1795" s="148"/>
      <c r="C1795" s="136" t="s">
        <v>2055</v>
      </c>
      <c r="D1795" s="143" t="s">
        <v>277</v>
      </c>
      <c r="E1795" s="146" t="s">
        <v>277</v>
      </c>
      <c r="F1795" s="137" t="s">
        <v>277</v>
      </c>
      <c r="G1795" s="138" t="s">
        <v>277</v>
      </c>
      <c r="H1795" s="143" t="s">
        <v>277</v>
      </c>
      <c r="I1795" s="146" t="s">
        <v>277</v>
      </c>
      <c r="J1795" s="137" t="s">
        <v>277</v>
      </c>
      <c r="K1795" s="146" t="s">
        <v>277</v>
      </c>
      <c r="L1795" s="137" t="s">
        <v>277</v>
      </c>
      <c r="M1795" s="146" t="s">
        <v>277</v>
      </c>
      <c r="N1795" s="137" t="s">
        <v>277</v>
      </c>
      <c r="O1795" s="138" t="s">
        <v>277</v>
      </c>
      <c r="P1795" s="137">
        <v>0.980555555558</v>
      </c>
      <c r="Q1795" s="138">
        <v>0.98611111111250016</v>
      </c>
    </row>
    <row r="1796" spans="1:17" ht="20.149999999999999" customHeight="1" x14ac:dyDescent="0.35">
      <c r="A1796" s="148"/>
      <c r="C1796" s="136" t="s">
        <v>2056</v>
      </c>
      <c r="D1796" s="143" t="s">
        <v>277</v>
      </c>
      <c r="E1796" s="146" t="s">
        <v>277</v>
      </c>
      <c r="F1796" s="137" t="s">
        <v>277</v>
      </c>
      <c r="G1796" s="138" t="s">
        <v>277</v>
      </c>
      <c r="H1796" s="143" t="s">
        <v>277</v>
      </c>
      <c r="I1796" s="146" t="s">
        <v>277</v>
      </c>
      <c r="J1796" s="137" t="s">
        <v>277</v>
      </c>
      <c r="K1796" s="146" t="s">
        <v>277</v>
      </c>
      <c r="L1796" s="137" t="s">
        <v>277</v>
      </c>
      <c r="M1796" s="146" t="s">
        <v>277</v>
      </c>
      <c r="N1796" s="137" t="s">
        <v>277</v>
      </c>
      <c r="O1796" s="138">
        <v>0.66666666666666663</v>
      </c>
      <c r="P1796" s="137">
        <v>0.91134453781916658</v>
      </c>
      <c r="Q1796" s="138">
        <v>0.964117647061</v>
      </c>
    </row>
    <row r="1797" spans="1:17" ht="20.149999999999999" customHeight="1" x14ac:dyDescent="0.35">
      <c r="A1797" s="148"/>
      <c r="C1797" s="136" t="s">
        <v>2057</v>
      </c>
      <c r="D1797" s="143" t="s">
        <v>277</v>
      </c>
      <c r="E1797" s="146" t="s">
        <v>277</v>
      </c>
      <c r="F1797" s="137">
        <v>0</v>
      </c>
      <c r="G1797" s="138">
        <v>1</v>
      </c>
      <c r="H1797" s="143" t="s">
        <v>277</v>
      </c>
      <c r="I1797" s="146" t="s">
        <v>277</v>
      </c>
      <c r="J1797" s="137" t="s">
        <v>277</v>
      </c>
      <c r="K1797" s="146" t="s">
        <v>277</v>
      </c>
      <c r="L1797" s="137" t="s">
        <v>277</v>
      </c>
      <c r="M1797" s="146" t="s">
        <v>277</v>
      </c>
      <c r="N1797" s="137" t="s">
        <v>277</v>
      </c>
      <c r="O1797" s="138" t="s">
        <v>277</v>
      </c>
      <c r="P1797" s="137" t="s">
        <v>277</v>
      </c>
      <c r="Q1797" s="138" t="s">
        <v>277</v>
      </c>
    </row>
    <row r="1798" spans="1:17" ht="20.149999999999999" customHeight="1" x14ac:dyDescent="0.35">
      <c r="A1798" s="148"/>
      <c r="C1798" s="136" t="s">
        <v>2058</v>
      </c>
      <c r="D1798" s="143" t="s">
        <v>277</v>
      </c>
      <c r="E1798" s="146" t="s">
        <v>277</v>
      </c>
      <c r="F1798" s="137" t="s">
        <v>277</v>
      </c>
      <c r="G1798" s="138" t="s">
        <v>277</v>
      </c>
      <c r="H1798" s="143" t="s">
        <v>277</v>
      </c>
      <c r="I1798" s="146" t="s">
        <v>277</v>
      </c>
      <c r="J1798" s="137" t="s">
        <v>277</v>
      </c>
      <c r="K1798" s="146" t="s">
        <v>277</v>
      </c>
      <c r="L1798" s="137" t="s">
        <v>277</v>
      </c>
      <c r="M1798" s="146" t="s">
        <v>277</v>
      </c>
      <c r="N1798" s="137" t="s">
        <v>277</v>
      </c>
      <c r="O1798" s="138" t="s">
        <v>277</v>
      </c>
      <c r="P1798" s="137">
        <v>0.96190476190777774</v>
      </c>
      <c r="Q1798" s="138">
        <v>0.99444444444500002</v>
      </c>
    </row>
    <row r="1799" spans="1:17" ht="20.149999999999999" customHeight="1" x14ac:dyDescent="0.35">
      <c r="A1799" s="148"/>
      <c r="C1799" s="136" t="s">
        <v>2059</v>
      </c>
      <c r="D1799" s="143" t="s">
        <v>277</v>
      </c>
      <c r="E1799" s="146" t="s">
        <v>277</v>
      </c>
      <c r="F1799" s="137" t="s">
        <v>277</v>
      </c>
      <c r="G1799" s="138" t="s">
        <v>277</v>
      </c>
      <c r="H1799" s="143" t="s">
        <v>277</v>
      </c>
      <c r="I1799" s="146" t="s">
        <v>277</v>
      </c>
      <c r="J1799" s="137" t="s">
        <v>277</v>
      </c>
      <c r="K1799" s="146" t="s">
        <v>277</v>
      </c>
      <c r="L1799" s="137" t="s">
        <v>277</v>
      </c>
      <c r="M1799" s="146" t="s">
        <v>277</v>
      </c>
      <c r="N1799" s="137" t="s">
        <v>277</v>
      </c>
      <c r="O1799" s="138" t="s">
        <v>277</v>
      </c>
      <c r="P1799" s="137">
        <v>0.93181818182249998</v>
      </c>
      <c r="Q1799" s="138">
        <v>0.98863636363750007</v>
      </c>
    </row>
    <row r="1800" spans="1:17" ht="20.149999999999999" customHeight="1" x14ac:dyDescent="0.35">
      <c r="A1800" s="148"/>
      <c r="C1800" s="136" t="s">
        <v>2060</v>
      </c>
      <c r="D1800" s="143" t="s">
        <v>277</v>
      </c>
      <c r="E1800" s="146" t="s">
        <v>277</v>
      </c>
      <c r="F1800" s="137" t="s">
        <v>277</v>
      </c>
      <c r="G1800" s="138" t="s">
        <v>277</v>
      </c>
      <c r="H1800" s="143" t="s">
        <v>277</v>
      </c>
      <c r="I1800" s="146" t="s">
        <v>277</v>
      </c>
      <c r="J1800" s="137" t="s">
        <v>277</v>
      </c>
      <c r="K1800" s="146" t="s">
        <v>277</v>
      </c>
      <c r="L1800" s="137" t="s">
        <v>277</v>
      </c>
      <c r="M1800" s="146" t="s">
        <v>277</v>
      </c>
      <c r="N1800" s="137" t="s">
        <v>277</v>
      </c>
      <c r="O1800" s="138" t="s">
        <v>277</v>
      </c>
      <c r="P1800" s="137">
        <v>0.89608949809000005</v>
      </c>
      <c r="Q1800" s="138">
        <v>0.95378787879083349</v>
      </c>
    </row>
    <row r="1801" spans="1:17" ht="20.149999999999999" customHeight="1" x14ac:dyDescent="0.35">
      <c r="A1801" s="148"/>
      <c r="C1801" s="136" t="s">
        <v>2061</v>
      </c>
      <c r="D1801" s="143" t="s">
        <v>277</v>
      </c>
      <c r="E1801" s="146" t="s">
        <v>277</v>
      </c>
      <c r="F1801" s="137" t="s">
        <v>277</v>
      </c>
      <c r="G1801" s="138" t="s">
        <v>277</v>
      </c>
      <c r="H1801" s="143" t="s">
        <v>277</v>
      </c>
      <c r="I1801" s="146" t="s">
        <v>277</v>
      </c>
      <c r="J1801" s="137" t="s">
        <v>277</v>
      </c>
      <c r="K1801" s="146" t="s">
        <v>277</v>
      </c>
      <c r="L1801" s="137" t="s">
        <v>277</v>
      </c>
      <c r="M1801" s="146" t="s">
        <v>277</v>
      </c>
      <c r="N1801" s="137" t="s">
        <v>277</v>
      </c>
      <c r="O1801" s="138" t="s">
        <v>277</v>
      </c>
      <c r="P1801" s="137">
        <v>1</v>
      </c>
      <c r="Q1801" s="138">
        <v>1</v>
      </c>
    </row>
    <row r="1802" spans="1:17" ht="20.149999999999999" customHeight="1" x14ac:dyDescent="0.35">
      <c r="A1802" s="148"/>
      <c r="C1802" s="136" t="s">
        <v>2062</v>
      </c>
      <c r="D1802" s="143" t="s">
        <v>277</v>
      </c>
      <c r="E1802" s="146">
        <v>0.99990032891458203</v>
      </c>
      <c r="F1802" s="137">
        <v>0</v>
      </c>
      <c r="G1802" s="138">
        <v>1</v>
      </c>
      <c r="H1802" s="143" t="s">
        <v>277</v>
      </c>
      <c r="I1802" s="146" t="s">
        <v>277</v>
      </c>
      <c r="J1802" s="137">
        <v>0.9584828281563128</v>
      </c>
      <c r="K1802" s="146">
        <v>0.90844475360557664</v>
      </c>
      <c r="L1802" s="137" t="s">
        <v>277</v>
      </c>
      <c r="M1802" s="146" t="s">
        <v>277</v>
      </c>
      <c r="N1802" s="137" t="s">
        <v>277</v>
      </c>
      <c r="O1802" s="138" t="s">
        <v>277</v>
      </c>
      <c r="P1802" s="137">
        <v>0.9216300940454546</v>
      </c>
      <c r="Q1802" s="138">
        <v>0.80609880754000007</v>
      </c>
    </row>
    <row r="1803" spans="1:17" ht="20.149999999999999" customHeight="1" x14ac:dyDescent="0.35">
      <c r="A1803" s="148"/>
      <c r="C1803" s="136" t="s">
        <v>2063</v>
      </c>
      <c r="D1803" s="143" t="s">
        <v>277</v>
      </c>
      <c r="E1803" s="146" t="s">
        <v>277</v>
      </c>
      <c r="F1803" s="137">
        <v>0</v>
      </c>
      <c r="G1803" s="138">
        <v>1</v>
      </c>
      <c r="H1803" s="143" t="s">
        <v>277</v>
      </c>
      <c r="I1803" s="146" t="s">
        <v>277</v>
      </c>
      <c r="J1803" s="137" t="s">
        <v>277</v>
      </c>
      <c r="K1803" s="146" t="s">
        <v>277</v>
      </c>
      <c r="L1803" s="137" t="s">
        <v>277</v>
      </c>
      <c r="M1803" s="146" t="s">
        <v>277</v>
      </c>
      <c r="N1803" s="137" t="s">
        <v>277</v>
      </c>
      <c r="O1803" s="138" t="s">
        <v>277</v>
      </c>
      <c r="P1803" s="137">
        <v>0.88557205165666675</v>
      </c>
      <c r="Q1803" s="138">
        <v>0.83195801113000001</v>
      </c>
    </row>
    <row r="1804" spans="1:17" ht="20.149999999999999" customHeight="1" x14ac:dyDescent="0.35">
      <c r="A1804" s="148"/>
      <c r="C1804" s="136" t="s">
        <v>2064</v>
      </c>
      <c r="D1804" s="143" t="s">
        <v>277</v>
      </c>
      <c r="E1804" s="146" t="s">
        <v>277</v>
      </c>
      <c r="F1804" s="137">
        <v>0.9977899634430043</v>
      </c>
      <c r="G1804" s="138">
        <v>0.99990724885844751</v>
      </c>
      <c r="H1804" s="143" t="s">
        <v>277</v>
      </c>
      <c r="I1804" s="146" t="s">
        <v>277</v>
      </c>
      <c r="J1804" s="137" t="s">
        <v>277</v>
      </c>
      <c r="K1804" s="146" t="s">
        <v>277</v>
      </c>
      <c r="L1804" s="137" t="s">
        <v>277</v>
      </c>
      <c r="M1804" s="146" t="s">
        <v>277</v>
      </c>
      <c r="N1804" s="137" t="s">
        <v>277</v>
      </c>
      <c r="O1804" s="138" t="s">
        <v>277</v>
      </c>
      <c r="P1804" s="137">
        <v>0.97638429576899999</v>
      </c>
      <c r="Q1804" s="138">
        <v>0.94673792028500003</v>
      </c>
    </row>
    <row r="1805" spans="1:17" ht="20.149999999999999" customHeight="1" x14ac:dyDescent="0.35">
      <c r="A1805" s="148"/>
      <c r="C1805" s="136" t="s">
        <v>2065</v>
      </c>
      <c r="D1805" s="143" t="s">
        <v>277</v>
      </c>
      <c r="E1805" s="146" t="s">
        <v>277</v>
      </c>
      <c r="F1805" s="137" t="s">
        <v>277</v>
      </c>
      <c r="G1805" s="138" t="s">
        <v>277</v>
      </c>
      <c r="H1805" s="143" t="s">
        <v>277</v>
      </c>
      <c r="I1805" s="146" t="s">
        <v>277</v>
      </c>
      <c r="J1805" s="137" t="s">
        <v>277</v>
      </c>
      <c r="K1805" s="146" t="s">
        <v>277</v>
      </c>
      <c r="L1805" s="137" t="s">
        <v>277</v>
      </c>
      <c r="M1805" s="146" t="s">
        <v>277</v>
      </c>
      <c r="N1805" s="137" t="s">
        <v>277</v>
      </c>
      <c r="O1805" s="138" t="s">
        <v>277</v>
      </c>
      <c r="P1805" s="137">
        <v>0.90659722222499983</v>
      </c>
      <c r="Q1805" s="138">
        <v>0.94004702194363643</v>
      </c>
    </row>
    <row r="1806" spans="1:17" ht="20.149999999999999" customHeight="1" x14ac:dyDescent="0.35">
      <c r="A1806" s="148"/>
      <c r="C1806" s="136" t="s">
        <v>2066</v>
      </c>
      <c r="D1806" s="143" t="s">
        <v>277</v>
      </c>
      <c r="E1806" s="146" t="s">
        <v>277</v>
      </c>
      <c r="F1806" s="137" t="s">
        <v>277</v>
      </c>
      <c r="G1806" s="138" t="s">
        <v>277</v>
      </c>
      <c r="H1806" s="143" t="s">
        <v>277</v>
      </c>
      <c r="I1806" s="146" t="s">
        <v>277</v>
      </c>
      <c r="J1806" s="137" t="s">
        <v>277</v>
      </c>
      <c r="K1806" s="146" t="s">
        <v>277</v>
      </c>
      <c r="L1806" s="137" t="s">
        <v>277</v>
      </c>
      <c r="M1806" s="146" t="s">
        <v>277</v>
      </c>
      <c r="N1806" s="137" t="s">
        <v>277</v>
      </c>
      <c r="O1806" s="138" t="s">
        <v>277</v>
      </c>
      <c r="P1806" s="137">
        <v>1</v>
      </c>
      <c r="Q1806" s="138">
        <v>0.97777777777833352</v>
      </c>
    </row>
    <row r="1807" spans="1:17" ht="20.149999999999999" customHeight="1" x14ac:dyDescent="0.35">
      <c r="A1807" s="148"/>
      <c r="C1807" s="136" t="s">
        <v>2067</v>
      </c>
      <c r="D1807" s="143" t="s">
        <v>277</v>
      </c>
      <c r="E1807" s="146" t="s">
        <v>277</v>
      </c>
      <c r="F1807" s="137">
        <v>0.95609999999999995</v>
      </c>
      <c r="G1807" s="138">
        <v>0.99027054545454551</v>
      </c>
      <c r="H1807" s="143" t="s">
        <v>277</v>
      </c>
      <c r="I1807" s="146" t="s">
        <v>277</v>
      </c>
      <c r="J1807" s="137" t="s">
        <v>277</v>
      </c>
      <c r="K1807" s="146" t="s">
        <v>277</v>
      </c>
      <c r="L1807" s="137" t="s">
        <v>277</v>
      </c>
      <c r="M1807" s="146" t="s">
        <v>277</v>
      </c>
      <c r="N1807" s="137" t="s">
        <v>277</v>
      </c>
      <c r="O1807" s="138" t="s">
        <v>277</v>
      </c>
      <c r="P1807" s="137">
        <v>0.92618856342750011</v>
      </c>
      <c r="Q1807" s="138">
        <v>0.92347439992666691</v>
      </c>
    </row>
    <row r="1808" spans="1:17" ht="20.149999999999999" customHeight="1" x14ac:dyDescent="0.35">
      <c r="A1808" s="148"/>
      <c r="C1808" s="136" t="s">
        <v>2068</v>
      </c>
      <c r="D1808" s="143" t="s">
        <v>277</v>
      </c>
      <c r="E1808" s="146" t="s">
        <v>277</v>
      </c>
      <c r="F1808" s="137">
        <v>0</v>
      </c>
      <c r="G1808" s="138">
        <v>1</v>
      </c>
      <c r="H1808" s="143" t="s">
        <v>277</v>
      </c>
      <c r="I1808" s="146" t="s">
        <v>277</v>
      </c>
      <c r="J1808" s="137" t="s">
        <v>277</v>
      </c>
      <c r="K1808" s="146" t="s">
        <v>277</v>
      </c>
      <c r="L1808" s="137" t="s">
        <v>277</v>
      </c>
      <c r="M1808" s="146" t="s">
        <v>277</v>
      </c>
      <c r="N1808" s="137" t="s">
        <v>277</v>
      </c>
      <c r="O1808" s="138" t="s">
        <v>277</v>
      </c>
      <c r="P1808" s="137">
        <v>0.97020857930090909</v>
      </c>
      <c r="Q1808" s="138">
        <v>0.93549160194750003</v>
      </c>
    </row>
    <row r="1809" spans="1:17" ht="20.149999999999999" customHeight="1" x14ac:dyDescent="0.35">
      <c r="A1809" s="148"/>
      <c r="C1809" s="136" t="s">
        <v>2069</v>
      </c>
      <c r="D1809" s="143" t="s">
        <v>277</v>
      </c>
      <c r="E1809" s="146" t="s">
        <v>277</v>
      </c>
      <c r="F1809" s="137" t="s">
        <v>277</v>
      </c>
      <c r="G1809" s="138" t="s">
        <v>277</v>
      </c>
      <c r="H1809" s="143" t="s">
        <v>277</v>
      </c>
      <c r="I1809" s="146" t="s">
        <v>277</v>
      </c>
      <c r="J1809" s="137" t="s">
        <v>277</v>
      </c>
      <c r="K1809" s="146" t="s">
        <v>277</v>
      </c>
      <c r="L1809" s="137" t="s">
        <v>277</v>
      </c>
      <c r="M1809" s="146" t="s">
        <v>277</v>
      </c>
      <c r="N1809" s="137" t="s">
        <v>277</v>
      </c>
      <c r="O1809" s="138" t="s">
        <v>277</v>
      </c>
      <c r="P1809" s="137">
        <v>0.95652173913500005</v>
      </c>
      <c r="Q1809" s="138">
        <v>0.87232336541181821</v>
      </c>
    </row>
    <row r="1810" spans="1:17" ht="20.149999999999999" customHeight="1" x14ac:dyDescent="0.35">
      <c r="A1810" s="148"/>
      <c r="C1810" s="136" t="s">
        <v>2070</v>
      </c>
      <c r="D1810" s="143" t="s">
        <v>277</v>
      </c>
      <c r="E1810" s="146" t="s">
        <v>277</v>
      </c>
      <c r="F1810" s="137">
        <v>0</v>
      </c>
      <c r="G1810" s="138">
        <v>1</v>
      </c>
      <c r="H1810" s="143" t="s">
        <v>277</v>
      </c>
      <c r="I1810" s="146" t="s">
        <v>277</v>
      </c>
      <c r="J1810" s="137" t="s">
        <v>277</v>
      </c>
      <c r="K1810" s="146" t="s">
        <v>277</v>
      </c>
      <c r="L1810" s="137" t="s">
        <v>277</v>
      </c>
      <c r="M1810" s="146" t="s">
        <v>277</v>
      </c>
      <c r="N1810" s="137" t="s">
        <v>277</v>
      </c>
      <c r="O1810" s="138" t="s">
        <v>277</v>
      </c>
      <c r="P1810" s="137" t="s">
        <v>277</v>
      </c>
      <c r="Q1810" s="138" t="s">
        <v>277</v>
      </c>
    </row>
    <row r="1811" spans="1:17" ht="20.149999999999999" customHeight="1" x14ac:dyDescent="0.35">
      <c r="A1811" s="148"/>
      <c r="C1811" s="136" t="s">
        <v>2071</v>
      </c>
      <c r="D1811" s="143" t="s">
        <v>277</v>
      </c>
      <c r="E1811" s="146" t="s">
        <v>277</v>
      </c>
      <c r="F1811" s="137" t="s">
        <v>277</v>
      </c>
      <c r="G1811" s="138" t="s">
        <v>277</v>
      </c>
      <c r="H1811" s="143" t="s">
        <v>277</v>
      </c>
      <c r="I1811" s="146" t="s">
        <v>277</v>
      </c>
      <c r="J1811" s="137" t="s">
        <v>277</v>
      </c>
      <c r="K1811" s="146" t="s">
        <v>277</v>
      </c>
      <c r="L1811" s="137" t="s">
        <v>277</v>
      </c>
      <c r="M1811" s="146" t="s">
        <v>277</v>
      </c>
      <c r="N1811" s="137" t="s">
        <v>277</v>
      </c>
      <c r="O1811" s="138" t="s">
        <v>277</v>
      </c>
      <c r="P1811" s="137">
        <v>0.86916335978916659</v>
      </c>
      <c r="Q1811" s="138">
        <v>0.82407407407416666</v>
      </c>
    </row>
    <row r="1812" spans="1:17" ht="20.149999999999999" customHeight="1" x14ac:dyDescent="0.35">
      <c r="A1812" s="148"/>
      <c r="C1812" s="136" t="s">
        <v>2072</v>
      </c>
      <c r="D1812" s="143" t="s">
        <v>277</v>
      </c>
      <c r="E1812" s="146" t="s">
        <v>277</v>
      </c>
      <c r="F1812" s="137" t="s">
        <v>277</v>
      </c>
      <c r="G1812" s="138" t="s">
        <v>277</v>
      </c>
      <c r="H1812" s="143" t="s">
        <v>277</v>
      </c>
      <c r="I1812" s="146" t="s">
        <v>277</v>
      </c>
      <c r="J1812" s="137" t="s">
        <v>277</v>
      </c>
      <c r="K1812" s="146" t="s">
        <v>277</v>
      </c>
      <c r="L1812" s="137" t="s">
        <v>277</v>
      </c>
      <c r="M1812" s="146" t="s">
        <v>277</v>
      </c>
      <c r="N1812" s="137" t="s">
        <v>277</v>
      </c>
      <c r="O1812" s="138" t="s">
        <v>277</v>
      </c>
      <c r="P1812" s="137">
        <v>0.8333333333366667</v>
      </c>
      <c r="Q1812" s="138" t="s">
        <v>277</v>
      </c>
    </row>
    <row r="1813" spans="1:17" ht="20.149999999999999" customHeight="1" x14ac:dyDescent="0.35">
      <c r="A1813" s="148"/>
      <c r="C1813" s="136" t="s">
        <v>2073</v>
      </c>
      <c r="D1813" s="143" t="s">
        <v>277</v>
      </c>
      <c r="E1813" s="146" t="s">
        <v>277</v>
      </c>
      <c r="F1813" s="137" t="s">
        <v>277</v>
      </c>
      <c r="G1813" s="138" t="s">
        <v>277</v>
      </c>
      <c r="H1813" s="143" t="s">
        <v>277</v>
      </c>
      <c r="I1813" s="146" t="s">
        <v>277</v>
      </c>
      <c r="J1813" s="137" t="s">
        <v>277</v>
      </c>
      <c r="K1813" s="146" t="s">
        <v>277</v>
      </c>
      <c r="L1813" s="137" t="s">
        <v>277</v>
      </c>
      <c r="M1813" s="146" t="s">
        <v>277</v>
      </c>
      <c r="N1813" s="137" t="s">
        <v>277</v>
      </c>
      <c r="O1813" s="138" t="s">
        <v>277</v>
      </c>
      <c r="P1813" s="137">
        <v>0.98863636363636365</v>
      </c>
      <c r="Q1813" s="138">
        <v>1</v>
      </c>
    </row>
    <row r="1814" spans="1:17" ht="20.149999999999999" customHeight="1" x14ac:dyDescent="0.35">
      <c r="A1814" s="148"/>
      <c r="C1814" s="136" t="s">
        <v>2074</v>
      </c>
      <c r="D1814" s="143" t="s">
        <v>277</v>
      </c>
      <c r="E1814" s="146" t="s">
        <v>277</v>
      </c>
      <c r="F1814" s="137" t="s">
        <v>277</v>
      </c>
      <c r="G1814" s="138" t="s">
        <v>277</v>
      </c>
      <c r="H1814" s="143" t="s">
        <v>277</v>
      </c>
      <c r="I1814" s="146" t="s">
        <v>277</v>
      </c>
      <c r="J1814" s="137" t="s">
        <v>277</v>
      </c>
      <c r="K1814" s="146" t="s">
        <v>277</v>
      </c>
      <c r="L1814" s="137" t="s">
        <v>277</v>
      </c>
      <c r="M1814" s="146" t="s">
        <v>277</v>
      </c>
      <c r="N1814" s="137" t="s">
        <v>277</v>
      </c>
      <c r="O1814" s="138" t="s">
        <v>277</v>
      </c>
      <c r="P1814" s="137">
        <v>0.77777777778000012</v>
      </c>
      <c r="Q1814" s="138" t="s">
        <v>277</v>
      </c>
    </row>
    <row r="1815" spans="1:17" ht="20.149999999999999" customHeight="1" x14ac:dyDescent="0.35">
      <c r="A1815" s="148"/>
      <c r="C1815" s="136" t="s">
        <v>2075</v>
      </c>
      <c r="D1815" s="143" t="s">
        <v>277</v>
      </c>
      <c r="E1815" s="146" t="s">
        <v>277</v>
      </c>
      <c r="F1815" s="137" t="s">
        <v>277</v>
      </c>
      <c r="G1815" s="138" t="s">
        <v>277</v>
      </c>
      <c r="H1815" s="143" t="s">
        <v>277</v>
      </c>
      <c r="I1815" s="146" t="s">
        <v>277</v>
      </c>
      <c r="J1815" s="137" t="s">
        <v>277</v>
      </c>
      <c r="K1815" s="146" t="s">
        <v>277</v>
      </c>
      <c r="L1815" s="137" t="s">
        <v>277</v>
      </c>
      <c r="M1815" s="146" t="s">
        <v>277</v>
      </c>
      <c r="N1815" s="137" t="s">
        <v>277</v>
      </c>
      <c r="O1815" s="138" t="s">
        <v>277</v>
      </c>
      <c r="P1815" s="137">
        <v>0.92982456141000003</v>
      </c>
      <c r="Q1815" s="138">
        <v>0.88888888888999995</v>
      </c>
    </row>
    <row r="1816" spans="1:17" ht="20.149999999999999" customHeight="1" x14ac:dyDescent="0.35">
      <c r="A1816" s="148"/>
      <c r="C1816" s="136" t="s">
        <v>2076</v>
      </c>
      <c r="D1816" s="143" t="s">
        <v>277</v>
      </c>
      <c r="E1816" s="146" t="s">
        <v>277</v>
      </c>
      <c r="F1816" s="137" t="s">
        <v>277</v>
      </c>
      <c r="G1816" s="138" t="s">
        <v>277</v>
      </c>
      <c r="H1816" s="143" t="s">
        <v>277</v>
      </c>
      <c r="I1816" s="146" t="s">
        <v>277</v>
      </c>
      <c r="J1816" s="137" t="s">
        <v>277</v>
      </c>
      <c r="K1816" s="146" t="s">
        <v>277</v>
      </c>
      <c r="L1816" s="137" t="s">
        <v>277</v>
      </c>
      <c r="M1816" s="146" t="s">
        <v>277</v>
      </c>
      <c r="N1816" s="137" t="s">
        <v>277</v>
      </c>
      <c r="O1816" s="138" t="s">
        <v>277</v>
      </c>
      <c r="P1816" s="137">
        <v>0.83333333333666659</v>
      </c>
      <c r="Q1816" s="138" t="s">
        <v>277</v>
      </c>
    </row>
    <row r="1817" spans="1:17" ht="20.149999999999999" customHeight="1" x14ac:dyDescent="0.35">
      <c r="A1817" s="148"/>
      <c r="C1817" s="136" t="s">
        <v>2077</v>
      </c>
      <c r="D1817" s="143" t="s">
        <v>277</v>
      </c>
      <c r="E1817" s="146" t="s">
        <v>277</v>
      </c>
      <c r="F1817" s="137" t="s">
        <v>277</v>
      </c>
      <c r="G1817" s="138" t="s">
        <v>277</v>
      </c>
      <c r="H1817" s="143" t="s">
        <v>277</v>
      </c>
      <c r="I1817" s="146" t="s">
        <v>277</v>
      </c>
      <c r="J1817" s="137" t="s">
        <v>277</v>
      </c>
      <c r="K1817" s="146" t="s">
        <v>277</v>
      </c>
      <c r="L1817" s="137" t="s">
        <v>277</v>
      </c>
      <c r="M1817" s="146" t="s">
        <v>277</v>
      </c>
      <c r="N1817" s="137" t="s">
        <v>277</v>
      </c>
      <c r="O1817" s="138" t="s">
        <v>277</v>
      </c>
      <c r="P1817" s="137">
        <v>0.92380952381400006</v>
      </c>
      <c r="Q1817" s="138">
        <v>0.91269841270166652</v>
      </c>
    </row>
    <row r="1818" spans="1:17" ht="20.149999999999999" customHeight="1" x14ac:dyDescent="0.35">
      <c r="A1818" s="148"/>
      <c r="C1818" s="136" t="s">
        <v>2078</v>
      </c>
      <c r="D1818" s="143" t="s">
        <v>277</v>
      </c>
      <c r="E1818" s="146" t="s">
        <v>277</v>
      </c>
      <c r="F1818" s="137">
        <v>0.99860000000000004</v>
      </c>
      <c r="G1818" s="138">
        <v>0.98523890909090894</v>
      </c>
      <c r="H1818" s="143" t="s">
        <v>277</v>
      </c>
      <c r="I1818" s="146" t="s">
        <v>277</v>
      </c>
      <c r="J1818" s="137">
        <v>0.99291695283882775</v>
      </c>
      <c r="K1818" s="146">
        <v>0.99110171176906048</v>
      </c>
      <c r="L1818" s="137" t="s">
        <v>277</v>
      </c>
      <c r="M1818" s="146" t="s">
        <v>277</v>
      </c>
      <c r="N1818" s="137">
        <v>0.90691489361702127</v>
      </c>
      <c r="O1818" s="138">
        <v>0.96595744680851059</v>
      </c>
      <c r="P1818" s="137">
        <v>0.92361111111200001</v>
      </c>
      <c r="Q1818" s="138">
        <v>0.96575342466166669</v>
      </c>
    </row>
    <row r="1819" spans="1:17" ht="20.149999999999999" customHeight="1" x14ac:dyDescent="0.35">
      <c r="A1819" s="148"/>
      <c r="C1819" s="136" t="s">
        <v>2079</v>
      </c>
      <c r="D1819" s="143" t="s">
        <v>277</v>
      </c>
      <c r="E1819" s="146" t="s">
        <v>277</v>
      </c>
      <c r="F1819" s="137" t="s">
        <v>277</v>
      </c>
      <c r="G1819" s="138" t="s">
        <v>277</v>
      </c>
      <c r="H1819" s="143" t="s">
        <v>277</v>
      </c>
      <c r="I1819" s="146" t="s">
        <v>277</v>
      </c>
      <c r="J1819" s="137" t="s">
        <v>277</v>
      </c>
      <c r="K1819" s="146" t="s">
        <v>277</v>
      </c>
      <c r="L1819" s="137" t="s">
        <v>277</v>
      </c>
      <c r="M1819" s="146" t="s">
        <v>277</v>
      </c>
      <c r="N1819" s="137" t="s">
        <v>277</v>
      </c>
      <c r="O1819" s="138" t="s">
        <v>277</v>
      </c>
      <c r="P1819" s="137">
        <v>1</v>
      </c>
      <c r="Q1819" s="138">
        <v>1</v>
      </c>
    </row>
    <row r="1820" spans="1:17" ht="20.149999999999999" customHeight="1" x14ac:dyDescent="0.35">
      <c r="A1820" s="148"/>
      <c r="C1820" s="136" t="s">
        <v>2080</v>
      </c>
      <c r="D1820" s="143" t="s">
        <v>277</v>
      </c>
      <c r="E1820" s="146" t="s">
        <v>277</v>
      </c>
      <c r="F1820" s="137" t="s">
        <v>277</v>
      </c>
      <c r="G1820" s="138" t="s">
        <v>277</v>
      </c>
      <c r="H1820" s="143" t="s">
        <v>277</v>
      </c>
      <c r="I1820" s="146" t="s">
        <v>277</v>
      </c>
      <c r="J1820" s="137" t="s">
        <v>277</v>
      </c>
      <c r="K1820" s="146" t="s">
        <v>277</v>
      </c>
      <c r="L1820" s="137" t="s">
        <v>277</v>
      </c>
      <c r="M1820" s="146" t="s">
        <v>277</v>
      </c>
      <c r="N1820" s="137" t="s">
        <v>277</v>
      </c>
      <c r="O1820" s="138" t="s">
        <v>277</v>
      </c>
      <c r="P1820" s="137">
        <v>0.77894736842399992</v>
      </c>
      <c r="Q1820" s="138">
        <v>0.90423976608500001</v>
      </c>
    </row>
    <row r="1821" spans="1:17" ht="20.149999999999999" customHeight="1" x14ac:dyDescent="0.35">
      <c r="A1821" s="148"/>
      <c r="C1821" s="136" t="s">
        <v>2081</v>
      </c>
      <c r="D1821" s="143" t="s">
        <v>277</v>
      </c>
      <c r="E1821" s="146" t="s">
        <v>277</v>
      </c>
      <c r="F1821" s="137" t="s">
        <v>277</v>
      </c>
      <c r="G1821" s="138" t="s">
        <v>277</v>
      </c>
      <c r="H1821" s="143" t="s">
        <v>277</v>
      </c>
      <c r="I1821" s="146" t="s">
        <v>277</v>
      </c>
      <c r="J1821" s="137" t="s">
        <v>277</v>
      </c>
      <c r="K1821" s="146" t="s">
        <v>277</v>
      </c>
      <c r="L1821" s="137" t="s">
        <v>277</v>
      </c>
      <c r="M1821" s="146" t="s">
        <v>277</v>
      </c>
      <c r="N1821" s="137" t="s">
        <v>277</v>
      </c>
      <c r="O1821" s="138" t="s">
        <v>277</v>
      </c>
      <c r="P1821" s="137">
        <v>0.61250000000000004</v>
      </c>
      <c r="Q1821" s="138">
        <v>0.98333333333500006</v>
      </c>
    </row>
    <row r="1822" spans="1:17" ht="20.149999999999999" customHeight="1" x14ac:dyDescent="0.35">
      <c r="A1822" s="148"/>
      <c r="C1822" s="136" t="s">
        <v>2082</v>
      </c>
      <c r="D1822" s="143" t="s">
        <v>277</v>
      </c>
      <c r="E1822" s="146" t="s">
        <v>277</v>
      </c>
      <c r="F1822" s="137" t="s">
        <v>277</v>
      </c>
      <c r="G1822" s="138" t="s">
        <v>277</v>
      </c>
      <c r="H1822" s="143" t="s">
        <v>277</v>
      </c>
      <c r="I1822" s="146" t="s">
        <v>277</v>
      </c>
      <c r="J1822" s="137" t="s">
        <v>277</v>
      </c>
      <c r="K1822" s="146" t="s">
        <v>277</v>
      </c>
      <c r="L1822" s="137" t="s">
        <v>277</v>
      </c>
      <c r="M1822" s="146" t="s">
        <v>277</v>
      </c>
      <c r="N1822" s="137" t="s">
        <v>277</v>
      </c>
      <c r="O1822" s="138" t="s">
        <v>277</v>
      </c>
      <c r="P1822" s="137">
        <v>0.70000000000499996</v>
      </c>
      <c r="Q1822" s="138">
        <v>0.57777777778166661</v>
      </c>
    </row>
    <row r="1823" spans="1:17" ht="20.149999999999999" customHeight="1" x14ac:dyDescent="0.35">
      <c r="A1823" s="148"/>
      <c r="C1823" s="136" t="s">
        <v>2083</v>
      </c>
      <c r="D1823" s="143" t="s">
        <v>277</v>
      </c>
      <c r="E1823" s="146" t="s">
        <v>277</v>
      </c>
      <c r="F1823" s="137" t="s">
        <v>277</v>
      </c>
      <c r="G1823" s="138" t="s">
        <v>277</v>
      </c>
      <c r="H1823" s="143" t="s">
        <v>277</v>
      </c>
      <c r="I1823" s="146" t="s">
        <v>277</v>
      </c>
      <c r="J1823" s="137" t="s">
        <v>277</v>
      </c>
      <c r="K1823" s="146" t="s">
        <v>277</v>
      </c>
      <c r="L1823" s="137" t="s">
        <v>277</v>
      </c>
      <c r="M1823" s="146" t="s">
        <v>277</v>
      </c>
      <c r="N1823" s="137" t="s">
        <v>277</v>
      </c>
      <c r="O1823" s="138" t="s">
        <v>277</v>
      </c>
      <c r="P1823" s="137">
        <v>0.91547619048249995</v>
      </c>
      <c r="Q1823" s="138">
        <v>0.92857142858000008</v>
      </c>
    </row>
    <row r="1824" spans="1:17" ht="20.149999999999999" customHeight="1" x14ac:dyDescent="0.35">
      <c r="A1824" s="148"/>
      <c r="C1824" s="136" t="s">
        <v>2084</v>
      </c>
      <c r="D1824" s="143" t="s">
        <v>277</v>
      </c>
      <c r="E1824" s="146" t="s">
        <v>277</v>
      </c>
      <c r="F1824" s="137" t="s">
        <v>277</v>
      </c>
      <c r="G1824" s="138" t="s">
        <v>277</v>
      </c>
      <c r="H1824" s="143" t="s">
        <v>277</v>
      </c>
      <c r="I1824" s="146" t="s">
        <v>277</v>
      </c>
      <c r="J1824" s="137" t="s">
        <v>277</v>
      </c>
      <c r="K1824" s="146" t="s">
        <v>277</v>
      </c>
      <c r="L1824" s="137" t="s">
        <v>277</v>
      </c>
      <c r="M1824" s="146" t="s">
        <v>277</v>
      </c>
      <c r="N1824" s="137" t="s">
        <v>277</v>
      </c>
      <c r="O1824" s="138" t="s">
        <v>277</v>
      </c>
      <c r="P1824" s="137">
        <v>0.85317460318000016</v>
      </c>
      <c r="Q1824" s="138">
        <v>0.57142857143000003</v>
      </c>
    </row>
    <row r="1825" spans="1:17" ht="20.149999999999999" customHeight="1" x14ac:dyDescent="0.35">
      <c r="A1825" s="148"/>
      <c r="C1825" s="136" t="s">
        <v>2085</v>
      </c>
      <c r="D1825" s="143" t="s">
        <v>277</v>
      </c>
      <c r="E1825" s="146" t="s">
        <v>277</v>
      </c>
      <c r="F1825" s="137" t="s">
        <v>277</v>
      </c>
      <c r="G1825" s="138" t="s">
        <v>277</v>
      </c>
      <c r="H1825" s="143" t="s">
        <v>277</v>
      </c>
      <c r="I1825" s="146" t="s">
        <v>277</v>
      </c>
      <c r="J1825" s="137" t="s">
        <v>277</v>
      </c>
      <c r="K1825" s="146" t="s">
        <v>277</v>
      </c>
      <c r="L1825" s="137" t="s">
        <v>277</v>
      </c>
      <c r="M1825" s="146" t="s">
        <v>277</v>
      </c>
      <c r="N1825" s="137" t="s">
        <v>277</v>
      </c>
      <c r="O1825" s="138" t="s">
        <v>277</v>
      </c>
      <c r="P1825" s="137">
        <v>0.87037037037583331</v>
      </c>
      <c r="Q1825" s="138">
        <v>0.9286987522336364</v>
      </c>
    </row>
    <row r="1826" spans="1:17" ht="20.149999999999999" customHeight="1" x14ac:dyDescent="0.35">
      <c r="A1826" s="148"/>
      <c r="C1826" s="136" t="s">
        <v>2086</v>
      </c>
      <c r="D1826" s="143" t="s">
        <v>277</v>
      </c>
      <c r="E1826" s="146" t="s">
        <v>277</v>
      </c>
      <c r="F1826" s="137">
        <v>0</v>
      </c>
      <c r="G1826" s="138">
        <v>1</v>
      </c>
      <c r="H1826" s="143" t="s">
        <v>277</v>
      </c>
      <c r="I1826" s="146" t="s">
        <v>277</v>
      </c>
      <c r="J1826" s="137" t="s">
        <v>277</v>
      </c>
      <c r="K1826" s="146" t="s">
        <v>277</v>
      </c>
      <c r="L1826" s="137" t="s">
        <v>277</v>
      </c>
      <c r="M1826" s="146" t="s">
        <v>277</v>
      </c>
      <c r="N1826" s="137" t="s">
        <v>277</v>
      </c>
      <c r="O1826" s="138" t="s">
        <v>277</v>
      </c>
      <c r="P1826" s="137" t="s">
        <v>277</v>
      </c>
      <c r="Q1826" s="138" t="s">
        <v>277</v>
      </c>
    </row>
    <row r="1827" spans="1:17" ht="20.149999999999999" customHeight="1" x14ac:dyDescent="0.35">
      <c r="A1827" s="148"/>
      <c r="C1827" s="136" t="s">
        <v>2087</v>
      </c>
      <c r="D1827" s="143" t="s">
        <v>277</v>
      </c>
      <c r="E1827" s="146" t="s">
        <v>277</v>
      </c>
      <c r="F1827" s="137">
        <v>0</v>
      </c>
      <c r="G1827" s="138">
        <v>1</v>
      </c>
      <c r="H1827" s="143" t="s">
        <v>277</v>
      </c>
      <c r="I1827" s="146" t="s">
        <v>277</v>
      </c>
      <c r="J1827" s="137" t="s">
        <v>277</v>
      </c>
      <c r="K1827" s="146" t="s">
        <v>277</v>
      </c>
      <c r="L1827" s="137" t="s">
        <v>277</v>
      </c>
      <c r="M1827" s="146" t="s">
        <v>277</v>
      </c>
      <c r="N1827" s="137" t="s">
        <v>277</v>
      </c>
      <c r="O1827" s="138" t="s">
        <v>277</v>
      </c>
      <c r="P1827" s="137" t="s">
        <v>277</v>
      </c>
      <c r="Q1827" s="138" t="s">
        <v>277</v>
      </c>
    </row>
    <row r="1828" spans="1:17" ht="20.149999999999999" customHeight="1" x14ac:dyDescent="0.35">
      <c r="A1828" s="148"/>
      <c r="C1828" s="136" t="s">
        <v>2088</v>
      </c>
      <c r="D1828" s="143" t="s">
        <v>277</v>
      </c>
      <c r="E1828" s="146" t="s">
        <v>277</v>
      </c>
      <c r="F1828" s="137" t="s">
        <v>277</v>
      </c>
      <c r="G1828" s="138" t="s">
        <v>277</v>
      </c>
      <c r="H1828" s="143" t="s">
        <v>277</v>
      </c>
      <c r="I1828" s="146" t="s">
        <v>277</v>
      </c>
      <c r="J1828" s="137" t="s">
        <v>277</v>
      </c>
      <c r="K1828" s="146" t="s">
        <v>277</v>
      </c>
      <c r="L1828" s="137" t="s">
        <v>277</v>
      </c>
      <c r="M1828" s="146" t="s">
        <v>277</v>
      </c>
      <c r="N1828" s="137" t="s">
        <v>277</v>
      </c>
      <c r="O1828" s="138" t="s">
        <v>277</v>
      </c>
      <c r="P1828" s="137">
        <v>0.9305555555591668</v>
      </c>
      <c r="Q1828" s="138">
        <v>0.91919191919636378</v>
      </c>
    </row>
    <row r="1829" spans="1:17" ht="20.149999999999999" customHeight="1" x14ac:dyDescent="0.35">
      <c r="A1829" s="148"/>
      <c r="C1829" s="136" t="s">
        <v>2089</v>
      </c>
      <c r="D1829" s="143" t="s">
        <v>277</v>
      </c>
      <c r="E1829" s="146" t="s">
        <v>277</v>
      </c>
      <c r="F1829" s="137" t="s">
        <v>277</v>
      </c>
      <c r="G1829" s="138" t="s">
        <v>277</v>
      </c>
      <c r="H1829" s="143" t="s">
        <v>277</v>
      </c>
      <c r="I1829" s="146" t="s">
        <v>277</v>
      </c>
      <c r="J1829" s="137" t="s">
        <v>277</v>
      </c>
      <c r="K1829" s="146" t="s">
        <v>277</v>
      </c>
      <c r="L1829" s="137" t="s">
        <v>277</v>
      </c>
      <c r="M1829" s="146" t="s">
        <v>277</v>
      </c>
      <c r="N1829" s="137" t="s">
        <v>277</v>
      </c>
      <c r="O1829" s="138" t="s">
        <v>277</v>
      </c>
      <c r="P1829" s="137">
        <v>0.9375</v>
      </c>
      <c r="Q1829" s="138">
        <v>0.98750000000100013</v>
      </c>
    </row>
    <row r="1830" spans="1:17" ht="20.149999999999999" customHeight="1" x14ac:dyDescent="0.35">
      <c r="A1830" s="148"/>
      <c r="C1830" s="136" t="s">
        <v>2090</v>
      </c>
      <c r="D1830" s="143">
        <v>0.99881141045958799</v>
      </c>
      <c r="E1830" s="146">
        <v>0.99967914438502703</v>
      </c>
      <c r="F1830" s="137">
        <v>0</v>
      </c>
      <c r="G1830" s="138">
        <v>1</v>
      </c>
      <c r="H1830" s="143" t="s">
        <v>277</v>
      </c>
      <c r="I1830" s="146" t="s">
        <v>277</v>
      </c>
      <c r="J1830" s="137" t="s">
        <v>277</v>
      </c>
      <c r="K1830" s="146" t="s">
        <v>277</v>
      </c>
      <c r="L1830" s="137" t="s">
        <v>277</v>
      </c>
      <c r="M1830" s="146" t="s">
        <v>277</v>
      </c>
      <c r="N1830" s="137" t="s">
        <v>277</v>
      </c>
      <c r="O1830" s="138" t="s">
        <v>277</v>
      </c>
      <c r="P1830" s="137">
        <v>0.92594244408249993</v>
      </c>
      <c r="Q1830" s="138">
        <v>0.96112040133999999</v>
      </c>
    </row>
    <row r="1831" spans="1:17" ht="20.149999999999999" customHeight="1" x14ac:dyDescent="0.35">
      <c r="A1831" s="148"/>
      <c r="C1831" s="136" t="s">
        <v>2091</v>
      </c>
      <c r="D1831" s="143" t="s">
        <v>277</v>
      </c>
      <c r="E1831" s="146" t="s">
        <v>277</v>
      </c>
      <c r="F1831" s="137" t="s">
        <v>277</v>
      </c>
      <c r="G1831" s="138" t="s">
        <v>277</v>
      </c>
      <c r="H1831" s="143" t="s">
        <v>277</v>
      </c>
      <c r="I1831" s="146" t="s">
        <v>277</v>
      </c>
      <c r="J1831" s="137" t="s">
        <v>277</v>
      </c>
      <c r="K1831" s="146" t="s">
        <v>277</v>
      </c>
      <c r="L1831" s="137" t="s">
        <v>277</v>
      </c>
      <c r="M1831" s="146" t="s">
        <v>277</v>
      </c>
      <c r="N1831" s="137" t="s">
        <v>277</v>
      </c>
      <c r="O1831" s="138" t="s">
        <v>277</v>
      </c>
      <c r="P1831" s="137">
        <v>0.95351190476500003</v>
      </c>
      <c r="Q1831" s="138">
        <v>0.94592466164</v>
      </c>
    </row>
    <row r="1832" spans="1:17" ht="20.149999999999999" customHeight="1" x14ac:dyDescent="0.35">
      <c r="A1832" s="148"/>
      <c r="C1832" s="136" t="s">
        <v>2092</v>
      </c>
      <c r="D1832" s="143" t="s">
        <v>277</v>
      </c>
      <c r="E1832" s="146" t="s">
        <v>277</v>
      </c>
      <c r="F1832" s="137">
        <v>1</v>
      </c>
      <c r="G1832" s="138">
        <v>0.99072372727272728</v>
      </c>
      <c r="H1832" s="143" t="s">
        <v>277</v>
      </c>
      <c r="I1832" s="146" t="s">
        <v>277</v>
      </c>
      <c r="J1832" s="137" t="s">
        <v>277</v>
      </c>
      <c r="K1832" s="146" t="s">
        <v>277</v>
      </c>
      <c r="L1832" s="137" t="s">
        <v>277</v>
      </c>
      <c r="M1832" s="146" t="s">
        <v>277</v>
      </c>
      <c r="N1832" s="137" t="s">
        <v>277</v>
      </c>
      <c r="O1832" s="138" t="s">
        <v>277</v>
      </c>
      <c r="P1832" s="137" t="s">
        <v>277</v>
      </c>
      <c r="Q1832" s="138" t="s">
        <v>277</v>
      </c>
    </row>
    <row r="1833" spans="1:17" ht="20.149999999999999" customHeight="1" x14ac:dyDescent="0.35">
      <c r="A1833" s="148"/>
      <c r="C1833" s="136" t="s">
        <v>2093</v>
      </c>
      <c r="D1833" s="143" t="s">
        <v>277</v>
      </c>
      <c r="E1833" s="146" t="s">
        <v>277</v>
      </c>
      <c r="F1833" s="137" t="s">
        <v>277</v>
      </c>
      <c r="G1833" s="138" t="s">
        <v>277</v>
      </c>
      <c r="H1833" s="143" t="s">
        <v>277</v>
      </c>
      <c r="I1833" s="146" t="s">
        <v>277</v>
      </c>
      <c r="J1833" s="137" t="s">
        <v>277</v>
      </c>
      <c r="K1833" s="146" t="s">
        <v>277</v>
      </c>
      <c r="L1833" s="137" t="s">
        <v>277</v>
      </c>
      <c r="M1833" s="146" t="s">
        <v>277</v>
      </c>
      <c r="N1833" s="137" t="s">
        <v>277</v>
      </c>
      <c r="O1833" s="138" t="s">
        <v>277</v>
      </c>
      <c r="P1833" s="137" t="s">
        <v>277</v>
      </c>
      <c r="Q1833" s="138">
        <v>0.97116402116800005</v>
      </c>
    </row>
    <row r="1834" spans="1:17" ht="20.149999999999999" customHeight="1" x14ac:dyDescent="0.35">
      <c r="A1834" s="148"/>
      <c r="C1834" s="136" t="s">
        <v>2094</v>
      </c>
      <c r="D1834" s="143" t="s">
        <v>277</v>
      </c>
      <c r="E1834" s="146" t="s">
        <v>277</v>
      </c>
      <c r="F1834" s="137" t="s">
        <v>277</v>
      </c>
      <c r="G1834" s="138" t="s">
        <v>277</v>
      </c>
      <c r="H1834" s="143" t="s">
        <v>277</v>
      </c>
      <c r="I1834" s="146" t="s">
        <v>277</v>
      </c>
      <c r="J1834" s="137" t="s">
        <v>277</v>
      </c>
      <c r="K1834" s="146" t="s">
        <v>277</v>
      </c>
      <c r="L1834" s="137" t="s">
        <v>277</v>
      </c>
      <c r="M1834" s="146" t="s">
        <v>277</v>
      </c>
      <c r="N1834" s="137" t="s">
        <v>277</v>
      </c>
      <c r="O1834" s="138" t="s">
        <v>277</v>
      </c>
      <c r="P1834" s="137" t="s">
        <v>277</v>
      </c>
      <c r="Q1834" s="138">
        <v>0.98913043478499996</v>
      </c>
    </row>
    <row r="1835" spans="1:17" ht="20.149999999999999" customHeight="1" x14ac:dyDescent="0.35">
      <c r="A1835" s="148"/>
      <c r="C1835" s="136" t="s">
        <v>2095</v>
      </c>
      <c r="D1835" s="143" t="s">
        <v>277</v>
      </c>
      <c r="E1835" s="146" t="s">
        <v>277</v>
      </c>
      <c r="F1835" s="137">
        <v>0</v>
      </c>
      <c r="G1835" s="138">
        <v>1</v>
      </c>
      <c r="H1835" s="143" t="s">
        <v>277</v>
      </c>
      <c r="I1835" s="146" t="s">
        <v>277</v>
      </c>
      <c r="J1835" s="137" t="s">
        <v>277</v>
      </c>
      <c r="K1835" s="146" t="s">
        <v>277</v>
      </c>
      <c r="L1835" s="137" t="s">
        <v>277</v>
      </c>
      <c r="M1835" s="146" t="s">
        <v>277</v>
      </c>
      <c r="N1835" s="137" t="s">
        <v>277</v>
      </c>
      <c r="O1835" s="138" t="s">
        <v>277</v>
      </c>
      <c r="P1835" s="137" t="s">
        <v>277</v>
      </c>
      <c r="Q1835" s="138" t="s">
        <v>277</v>
      </c>
    </row>
    <row r="1836" spans="1:17" ht="20.149999999999999" customHeight="1" x14ac:dyDescent="0.35">
      <c r="A1836" s="148"/>
      <c r="C1836" s="136" t="s">
        <v>2096</v>
      </c>
      <c r="D1836" s="143" t="s">
        <v>277</v>
      </c>
      <c r="E1836" s="146" t="s">
        <v>277</v>
      </c>
      <c r="F1836" s="137">
        <v>0.99900000000000011</v>
      </c>
      <c r="G1836" s="138">
        <v>1</v>
      </c>
      <c r="H1836" s="143" t="s">
        <v>277</v>
      </c>
      <c r="I1836" s="146" t="s">
        <v>277</v>
      </c>
      <c r="J1836" s="137" t="s">
        <v>277</v>
      </c>
      <c r="K1836" s="146" t="s">
        <v>277</v>
      </c>
      <c r="L1836" s="137" t="s">
        <v>277</v>
      </c>
      <c r="M1836" s="146" t="s">
        <v>277</v>
      </c>
      <c r="N1836" s="137" t="s">
        <v>277</v>
      </c>
      <c r="O1836" s="138" t="s">
        <v>277</v>
      </c>
      <c r="P1836" s="137" t="s">
        <v>277</v>
      </c>
      <c r="Q1836" s="138" t="s">
        <v>277</v>
      </c>
    </row>
    <row r="1837" spans="1:17" ht="20.149999999999999" customHeight="1" x14ac:dyDescent="0.35">
      <c r="A1837" s="148"/>
      <c r="C1837" s="136" t="s">
        <v>2097</v>
      </c>
      <c r="D1837" s="143" t="s">
        <v>277</v>
      </c>
      <c r="E1837" s="146" t="s">
        <v>277</v>
      </c>
      <c r="F1837" s="137" t="s">
        <v>277</v>
      </c>
      <c r="G1837" s="138" t="s">
        <v>277</v>
      </c>
      <c r="H1837" s="143" t="s">
        <v>277</v>
      </c>
      <c r="I1837" s="146" t="s">
        <v>277</v>
      </c>
      <c r="J1837" s="137" t="s">
        <v>277</v>
      </c>
      <c r="K1837" s="146" t="s">
        <v>277</v>
      </c>
      <c r="L1837" s="137" t="s">
        <v>277</v>
      </c>
      <c r="M1837" s="146" t="s">
        <v>277</v>
      </c>
      <c r="N1837" s="137" t="s">
        <v>277</v>
      </c>
      <c r="O1837" s="138" t="s">
        <v>277</v>
      </c>
      <c r="P1837" s="137">
        <v>0.91363636364</v>
      </c>
      <c r="Q1837" s="138">
        <v>1</v>
      </c>
    </row>
    <row r="1838" spans="1:17" ht="20.149999999999999" customHeight="1" x14ac:dyDescent="0.35">
      <c r="A1838" s="148"/>
      <c r="C1838" s="136" t="s">
        <v>2098</v>
      </c>
      <c r="D1838" s="143" t="s">
        <v>277</v>
      </c>
      <c r="E1838" s="146" t="s">
        <v>277</v>
      </c>
      <c r="F1838" s="137">
        <v>0</v>
      </c>
      <c r="G1838" s="138">
        <v>0.96219363636363653</v>
      </c>
      <c r="H1838" s="143" t="s">
        <v>277</v>
      </c>
      <c r="I1838" s="146" t="s">
        <v>277</v>
      </c>
      <c r="J1838" s="137" t="s">
        <v>277</v>
      </c>
      <c r="K1838" s="146" t="s">
        <v>277</v>
      </c>
      <c r="L1838" s="137" t="s">
        <v>277</v>
      </c>
      <c r="M1838" s="146" t="s">
        <v>277</v>
      </c>
      <c r="N1838" s="137" t="s">
        <v>277</v>
      </c>
      <c r="O1838" s="138">
        <v>0.1111111111111111</v>
      </c>
      <c r="P1838" s="137" t="s">
        <v>277</v>
      </c>
      <c r="Q1838" s="138" t="s">
        <v>277</v>
      </c>
    </row>
    <row r="1839" spans="1:17" ht="20.149999999999999" customHeight="1" x14ac:dyDescent="0.35">
      <c r="A1839" s="148"/>
      <c r="C1839" s="136" t="s">
        <v>2099</v>
      </c>
      <c r="D1839" s="143" t="s">
        <v>277</v>
      </c>
      <c r="E1839" s="146" t="s">
        <v>277</v>
      </c>
      <c r="F1839" s="137">
        <v>0</v>
      </c>
      <c r="G1839" s="138">
        <v>1</v>
      </c>
      <c r="H1839" s="143" t="s">
        <v>277</v>
      </c>
      <c r="I1839" s="146" t="s">
        <v>277</v>
      </c>
      <c r="J1839" s="137" t="s">
        <v>277</v>
      </c>
      <c r="K1839" s="146" t="s">
        <v>277</v>
      </c>
      <c r="L1839" s="137" t="s">
        <v>277</v>
      </c>
      <c r="M1839" s="146" t="s">
        <v>277</v>
      </c>
      <c r="N1839" s="137" t="s">
        <v>277</v>
      </c>
      <c r="O1839" s="138">
        <v>0.33333333333333331</v>
      </c>
      <c r="P1839" s="137">
        <v>0.89189189189999996</v>
      </c>
      <c r="Q1839" s="138">
        <v>0.83558558559083318</v>
      </c>
    </row>
    <row r="1840" spans="1:17" ht="20.149999999999999" customHeight="1" x14ac:dyDescent="0.35">
      <c r="A1840" s="148"/>
      <c r="C1840" s="136" t="s">
        <v>2100</v>
      </c>
      <c r="D1840" s="143" t="s">
        <v>277</v>
      </c>
      <c r="E1840" s="146" t="s">
        <v>277</v>
      </c>
      <c r="F1840" s="137" t="s">
        <v>277</v>
      </c>
      <c r="G1840" s="138" t="s">
        <v>277</v>
      </c>
      <c r="H1840" s="143" t="s">
        <v>277</v>
      </c>
      <c r="I1840" s="146" t="s">
        <v>277</v>
      </c>
      <c r="J1840" s="137" t="s">
        <v>277</v>
      </c>
      <c r="K1840" s="146" t="s">
        <v>277</v>
      </c>
      <c r="L1840" s="137" t="s">
        <v>277</v>
      </c>
      <c r="M1840" s="146" t="s">
        <v>277</v>
      </c>
      <c r="N1840" s="137" t="s">
        <v>277</v>
      </c>
      <c r="O1840" s="138" t="s">
        <v>277</v>
      </c>
      <c r="P1840" s="137">
        <v>0.91540843980428566</v>
      </c>
      <c r="Q1840" s="138">
        <v>0.90243902439500001</v>
      </c>
    </row>
    <row r="1841" spans="1:17" ht="20.149999999999999" customHeight="1" x14ac:dyDescent="0.35">
      <c r="A1841" s="148"/>
      <c r="C1841" s="136" t="s">
        <v>2101</v>
      </c>
      <c r="D1841" s="143" t="s">
        <v>277</v>
      </c>
      <c r="E1841" s="146" t="s">
        <v>277</v>
      </c>
      <c r="F1841" s="137">
        <v>0</v>
      </c>
      <c r="G1841" s="138">
        <v>1</v>
      </c>
      <c r="H1841" s="143" t="s">
        <v>277</v>
      </c>
      <c r="I1841" s="146" t="s">
        <v>277</v>
      </c>
      <c r="J1841" s="137" t="s">
        <v>277</v>
      </c>
      <c r="K1841" s="146" t="s">
        <v>277</v>
      </c>
      <c r="L1841" s="137" t="s">
        <v>277</v>
      </c>
      <c r="M1841" s="146" t="s">
        <v>277</v>
      </c>
      <c r="N1841" s="137" t="s">
        <v>277</v>
      </c>
      <c r="O1841" s="138" t="s">
        <v>277</v>
      </c>
      <c r="P1841" s="137" t="s">
        <v>277</v>
      </c>
      <c r="Q1841" s="138" t="s">
        <v>277</v>
      </c>
    </row>
    <row r="1842" spans="1:17" ht="20.149999999999999" customHeight="1" x14ac:dyDescent="0.35">
      <c r="A1842" s="148"/>
      <c r="C1842" s="136" t="s">
        <v>2102</v>
      </c>
      <c r="D1842" s="143" t="s">
        <v>277</v>
      </c>
      <c r="E1842" s="146" t="s">
        <v>277</v>
      </c>
      <c r="F1842" s="137">
        <v>0</v>
      </c>
      <c r="G1842" s="138">
        <v>0.99999745454545452</v>
      </c>
      <c r="H1842" s="143" t="s">
        <v>277</v>
      </c>
      <c r="I1842" s="146" t="s">
        <v>277</v>
      </c>
      <c r="J1842" s="137" t="s">
        <v>277</v>
      </c>
      <c r="K1842" s="146" t="s">
        <v>277</v>
      </c>
      <c r="L1842" s="137" t="s">
        <v>277</v>
      </c>
      <c r="M1842" s="146" t="s">
        <v>277</v>
      </c>
      <c r="N1842" s="137" t="s">
        <v>277</v>
      </c>
      <c r="O1842" s="138" t="s">
        <v>277</v>
      </c>
      <c r="P1842" s="137" t="s">
        <v>277</v>
      </c>
      <c r="Q1842" s="138" t="s">
        <v>277</v>
      </c>
    </row>
    <row r="1843" spans="1:17" ht="20.149999999999999" customHeight="1" x14ac:dyDescent="0.35">
      <c r="A1843" s="148"/>
      <c r="C1843" s="136" t="s">
        <v>2103</v>
      </c>
      <c r="D1843" s="143" t="s">
        <v>277</v>
      </c>
      <c r="E1843" s="146" t="s">
        <v>277</v>
      </c>
      <c r="F1843" s="137" t="s">
        <v>277</v>
      </c>
      <c r="G1843" s="138" t="s">
        <v>277</v>
      </c>
      <c r="H1843" s="143" t="s">
        <v>277</v>
      </c>
      <c r="I1843" s="146" t="s">
        <v>277</v>
      </c>
      <c r="J1843" s="137" t="s">
        <v>277</v>
      </c>
      <c r="K1843" s="146" t="s">
        <v>277</v>
      </c>
      <c r="L1843" s="137" t="s">
        <v>277</v>
      </c>
      <c r="M1843" s="146" t="s">
        <v>277</v>
      </c>
      <c r="N1843" s="137" t="s">
        <v>277</v>
      </c>
      <c r="O1843" s="138">
        <v>0.14285714285714285</v>
      </c>
      <c r="P1843" s="137">
        <v>0.87179487179999993</v>
      </c>
      <c r="Q1843" s="138">
        <v>0.96085740658666663</v>
      </c>
    </row>
    <row r="1844" spans="1:17" ht="20.149999999999999" customHeight="1" x14ac:dyDescent="0.35">
      <c r="A1844" s="148"/>
      <c r="C1844" s="136" t="s">
        <v>2104</v>
      </c>
      <c r="D1844" s="143" t="s">
        <v>277</v>
      </c>
      <c r="E1844" s="146" t="s">
        <v>277</v>
      </c>
      <c r="F1844" s="137" t="s">
        <v>277</v>
      </c>
      <c r="G1844" s="138" t="s">
        <v>277</v>
      </c>
      <c r="H1844" s="143" t="s">
        <v>277</v>
      </c>
      <c r="I1844" s="146" t="s">
        <v>277</v>
      </c>
      <c r="J1844" s="137" t="s">
        <v>277</v>
      </c>
      <c r="K1844" s="146" t="s">
        <v>277</v>
      </c>
      <c r="L1844" s="137" t="s">
        <v>277</v>
      </c>
      <c r="M1844" s="146" t="s">
        <v>277</v>
      </c>
      <c r="N1844" s="137" t="s">
        <v>277</v>
      </c>
      <c r="O1844" s="138" t="s">
        <v>277</v>
      </c>
      <c r="P1844" s="137">
        <v>0.9761904761950001</v>
      </c>
      <c r="Q1844" s="138">
        <v>0.9659090909125001</v>
      </c>
    </row>
    <row r="1845" spans="1:17" ht="20.149999999999999" customHeight="1" x14ac:dyDescent="0.35">
      <c r="A1845" s="148"/>
      <c r="C1845" s="136" t="s">
        <v>2105</v>
      </c>
      <c r="D1845" s="143" t="s">
        <v>277</v>
      </c>
      <c r="E1845" s="146" t="s">
        <v>277</v>
      </c>
      <c r="F1845" s="137" t="s">
        <v>277</v>
      </c>
      <c r="G1845" s="138" t="s">
        <v>277</v>
      </c>
      <c r="H1845" s="143" t="s">
        <v>277</v>
      </c>
      <c r="I1845" s="146" t="s">
        <v>277</v>
      </c>
      <c r="J1845" s="137" t="s">
        <v>277</v>
      </c>
      <c r="K1845" s="146" t="s">
        <v>277</v>
      </c>
      <c r="L1845" s="137" t="s">
        <v>277</v>
      </c>
      <c r="M1845" s="146" t="s">
        <v>277</v>
      </c>
      <c r="N1845" s="137" t="s">
        <v>277</v>
      </c>
      <c r="O1845" s="138" t="s">
        <v>277</v>
      </c>
      <c r="P1845" s="137">
        <v>0.95089285714499994</v>
      </c>
      <c r="Q1845" s="138">
        <v>0.95997023809750004</v>
      </c>
    </row>
    <row r="1846" spans="1:17" ht="20.149999999999999" customHeight="1" x14ac:dyDescent="0.35">
      <c r="A1846" s="148"/>
      <c r="C1846" s="136" t="s">
        <v>2106</v>
      </c>
      <c r="D1846" s="143" t="s">
        <v>277</v>
      </c>
      <c r="E1846" s="146" t="s">
        <v>277</v>
      </c>
      <c r="F1846" s="137" t="s">
        <v>277</v>
      </c>
      <c r="G1846" s="138" t="s">
        <v>277</v>
      </c>
      <c r="H1846" s="143" t="s">
        <v>277</v>
      </c>
      <c r="I1846" s="146" t="s">
        <v>277</v>
      </c>
      <c r="J1846" s="137" t="s">
        <v>277</v>
      </c>
      <c r="K1846" s="146" t="s">
        <v>277</v>
      </c>
      <c r="L1846" s="137" t="s">
        <v>277</v>
      </c>
      <c r="M1846" s="146" t="s">
        <v>277</v>
      </c>
      <c r="N1846" s="137" t="s">
        <v>277</v>
      </c>
      <c r="O1846" s="138" t="s">
        <v>277</v>
      </c>
      <c r="P1846" s="137">
        <v>0.94340277777833348</v>
      </c>
      <c r="Q1846" s="138">
        <v>0.92296818762545452</v>
      </c>
    </row>
    <row r="1847" spans="1:17" ht="20.149999999999999" customHeight="1" x14ac:dyDescent="0.35">
      <c r="A1847" s="148"/>
      <c r="C1847" s="136" t="s">
        <v>2107</v>
      </c>
      <c r="D1847" s="143" t="s">
        <v>277</v>
      </c>
      <c r="E1847" s="146" t="s">
        <v>277</v>
      </c>
      <c r="F1847" s="137">
        <v>0.98370000000000002</v>
      </c>
      <c r="G1847" s="138">
        <v>1</v>
      </c>
      <c r="H1847" s="143" t="s">
        <v>277</v>
      </c>
      <c r="I1847" s="146" t="s">
        <v>277</v>
      </c>
      <c r="J1847" s="137" t="s">
        <v>277</v>
      </c>
      <c r="K1847" s="146" t="s">
        <v>277</v>
      </c>
      <c r="L1847" s="137" t="s">
        <v>277</v>
      </c>
      <c r="M1847" s="146" t="s">
        <v>277</v>
      </c>
      <c r="N1847" s="137" t="s">
        <v>277</v>
      </c>
      <c r="O1847" s="138" t="s">
        <v>277</v>
      </c>
      <c r="P1847" s="137">
        <v>0.96180555556000003</v>
      </c>
      <c r="Q1847" s="138">
        <v>0.95562770563090904</v>
      </c>
    </row>
    <row r="1848" spans="1:17" ht="20.149999999999999" customHeight="1" x14ac:dyDescent="0.35">
      <c r="A1848" s="148"/>
      <c r="C1848" s="136" t="s">
        <v>2108</v>
      </c>
      <c r="D1848" s="143" t="s">
        <v>277</v>
      </c>
      <c r="E1848" s="146" t="s">
        <v>277</v>
      </c>
      <c r="F1848" s="137" t="s">
        <v>277</v>
      </c>
      <c r="G1848" s="138" t="s">
        <v>277</v>
      </c>
      <c r="H1848" s="143" t="s">
        <v>277</v>
      </c>
      <c r="I1848" s="146" t="s">
        <v>277</v>
      </c>
      <c r="J1848" s="137">
        <v>0.98746399955990549</v>
      </c>
      <c r="K1848" s="146">
        <v>0.96791665062127752</v>
      </c>
      <c r="L1848" s="137" t="s">
        <v>277</v>
      </c>
      <c r="M1848" s="146" t="s">
        <v>277</v>
      </c>
      <c r="N1848" s="137" t="s">
        <v>277</v>
      </c>
      <c r="O1848" s="138" t="s">
        <v>277</v>
      </c>
      <c r="P1848" s="137">
        <v>0.92726398402363641</v>
      </c>
      <c r="Q1848" s="138">
        <v>0.94653597838249992</v>
      </c>
    </row>
    <row r="1849" spans="1:17" ht="20.149999999999999" customHeight="1" x14ac:dyDescent="0.35">
      <c r="A1849" s="148"/>
      <c r="C1849" s="136" t="s">
        <v>2109</v>
      </c>
      <c r="D1849" s="143" t="s">
        <v>277</v>
      </c>
      <c r="E1849" s="146" t="s">
        <v>277</v>
      </c>
      <c r="F1849" s="137">
        <v>0.99829999999999997</v>
      </c>
      <c r="G1849" s="138">
        <v>1</v>
      </c>
      <c r="H1849" s="143" t="s">
        <v>277</v>
      </c>
      <c r="I1849" s="146" t="s">
        <v>277</v>
      </c>
      <c r="J1849" s="137" t="s">
        <v>277</v>
      </c>
      <c r="K1849" s="146" t="s">
        <v>277</v>
      </c>
      <c r="L1849" s="137" t="s">
        <v>277</v>
      </c>
      <c r="M1849" s="146" t="s">
        <v>277</v>
      </c>
      <c r="N1849" s="137" t="s">
        <v>277</v>
      </c>
      <c r="O1849" s="138">
        <v>0.66666666666666663</v>
      </c>
      <c r="P1849" s="137">
        <v>0.92936991870500019</v>
      </c>
      <c r="Q1849" s="138">
        <v>0.93055555556000014</v>
      </c>
    </row>
    <row r="1850" spans="1:17" ht="20.149999999999999" customHeight="1" x14ac:dyDescent="0.35">
      <c r="A1850" s="148"/>
      <c r="C1850" s="136" t="s">
        <v>2110</v>
      </c>
      <c r="D1850" s="143" t="s">
        <v>277</v>
      </c>
      <c r="E1850" s="146" t="s">
        <v>277</v>
      </c>
      <c r="F1850" s="137" t="s">
        <v>277</v>
      </c>
      <c r="G1850" s="138" t="s">
        <v>277</v>
      </c>
      <c r="H1850" s="143" t="s">
        <v>277</v>
      </c>
      <c r="I1850" s="146" t="s">
        <v>277</v>
      </c>
      <c r="J1850" s="137" t="s">
        <v>277</v>
      </c>
      <c r="K1850" s="146" t="s">
        <v>277</v>
      </c>
      <c r="L1850" s="137" t="s">
        <v>277</v>
      </c>
      <c r="M1850" s="146" t="s">
        <v>277</v>
      </c>
      <c r="N1850" s="137" t="s">
        <v>277</v>
      </c>
      <c r="O1850" s="138" t="s">
        <v>277</v>
      </c>
      <c r="P1850" s="137">
        <v>0.93840579710749994</v>
      </c>
      <c r="Q1850" s="138">
        <v>0.93478260870272734</v>
      </c>
    </row>
    <row r="1851" spans="1:17" ht="20.149999999999999" customHeight="1" x14ac:dyDescent="0.35">
      <c r="A1851" s="148"/>
      <c r="C1851" s="136" t="s">
        <v>2111</v>
      </c>
      <c r="D1851" s="143" t="s">
        <v>277</v>
      </c>
      <c r="E1851" s="146" t="s">
        <v>277</v>
      </c>
      <c r="F1851" s="137">
        <v>0</v>
      </c>
      <c r="G1851" s="138">
        <v>1</v>
      </c>
      <c r="H1851" s="143" t="s">
        <v>277</v>
      </c>
      <c r="I1851" s="146" t="s">
        <v>277</v>
      </c>
      <c r="J1851" s="137" t="s">
        <v>277</v>
      </c>
      <c r="K1851" s="146" t="s">
        <v>277</v>
      </c>
      <c r="L1851" s="137" t="s">
        <v>277</v>
      </c>
      <c r="M1851" s="146" t="s">
        <v>277</v>
      </c>
      <c r="N1851" s="137" t="s">
        <v>277</v>
      </c>
      <c r="O1851" s="138" t="s">
        <v>277</v>
      </c>
      <c r="P1851" s="137" t="s">
        <v>277</v>
      </c>
      <c r="Q1851" s="138" t="s">
        <v>277</v>
      </c>
    </row>
    <row r="1852" spans="1:17" ht="20.149999999999999" customHeight="1" x14ac:dyDescent="0.35">
      <c r="A1852" s="148"/>
      <c r="C1852" s="136" t="s">
        <v>2112</v>
      </c>
      <c r="D1852" s="143" t="s">
        <v>277</v>
      </c>
      <c r="E1852" s="146" t="s">
        <v>277</v>
      </c>
      <c r="F1852" s="137">
        <v>0</v>
      </c>
      <c r="G1852" s="138">
        <v>1</v>
      </c>
      <c r="H1852" s="143" t="s">
        <v>277</v>
      </c>
      <c r="I1852" s="146" t="s">
        <v>277</v>
      </c>
      <c r="J1852" s="137" t="s">
        <v>277</v>
      </c>
      <c r="K1852" s="146" t="s">
        <v>277</v>
      </c>
      <c r="L1852" s="137" t="s">
        <v>277</v>
      </c>
      <c r="M1852" s="146" t="s">
        <v>277</v>
      </c>
      <c r="N1852" s="137" t="s">
        <v>277</v>
      </c>
      <c r="O1852" s="138" t="s">
        <v>277</v>
      </c>
      <c r="P1852" s="137" t="s">
        <v>277</v>
      </c>
      <c r="Q1852" s="138" t="s">
        <v>277</v>
      </c>
    </row>
    <row r="1853" spans="1:17" ht="20.149999999999999" customHeight="1" x14ac:dyDescent="0.35">
      <c r="A1853" s="148"/>
      <c r="C1853" s="136" t="s">
        <v>2113</v>
      </c>
      <c r="D1853" s="143">
        <v>0.96325301204819302</v>
      </c>
      <c r="E1853" s="146">
        <v>0.95702090079481905</v>
      </c>
      <c r="F1853" s="137">
        <v>0</v>
      </c>
      <c r="G1853" s="138">
        <v>1</v>
      </c>
      <c r="H1853" s="143" t="s">
        <v>277</v>
      </c>
      <c r="I1853" s="146" t="s">
        <v>277</v>
      </c>
      <c r="J1853" s="137" t="s">
        <v>277</v>
      </c>
      <c r="K1853" s="146" t="s">
        <v>277</v>
      </c>
      <c r="L1853" s="137" t="s">
        <v>277</v>
      </c>
      <c r="M1853" s="146" t="s">
        <v>277</v>
      </c>
      <c r="N1853" s="137" t="s">
        <v>277</v>
      </c>
      <c r="O1853" s="138" t="s">
        <v>277</v>
      </c>
      <c r="P1853" s="137" t="s">
        <v>277</v>
      </c>
      <c r="Q1853" s="138">
        <v>0.94444444444666675</v>
      </c>
    </row>
    <row r="1854" spans="1:17" ht="20.149999999999999" customHeight="1" x14ac:dyDescent="0.35">
      <c r="A1854" s="148"/>
      <c r="C1854" s="136" t="s">
        <v>2114</v>
      </c>
      <c r="D1854" s="143" t="s">
        <v>277</v>
      </c>
      <c r="E1854" s="146" t="s">
        <v>277</v>
      </c>
      <c r="F1854" s="137" t="s">
        <v>277</v>
      </c>
      <c r="G1854" s="138" t="s">
        <v>277</v>
      </c>
      <c r="H1854" s="143" t="s">
        <v>277</v>
      </c>
      <c r="I1854" s="146" t="s">
        <v>277</v>
      </c>
      <c r="J1854" s="137" t="s">
        <v>277</v>
      </c>
      <c r="K1854" s="146" t="s">
        <v>277</v>
      </c>
      <c r="L1854" s="137" t="s">
        <v>277</v>
      </c>
      <c r="M1854" s="146" t="s">
        <v>277</v>
      </c>
      <c r="N1854" s="137" t="s">
        <v>277</v>
      </c>
      <c r="O1854" s="138" t="s">
        <v>277</v>
      </c>
      <c r="P1854" s="137">
        <v>0.94957983193499995</v>
      </c>
      <c r="Q1854" s="138">
        <v>1</v>
      </c>
    </row>
    <row r="1855" spans="1:17" ht="20.149999999999999" customHeight="1" x14ac:dyDescent="0.35">
      <c r="A1855" s="148"/>
      <c r="C1855" s="136" t="s">
        <v>2115</v>
      </c>
      <c r="D1855" s="143" t="s">
        <v>277</v>
      </c>
      <c r="E1855" s="146" t="s">
        <v>277</v>
      </c>
      <c r="F1855" s="137" t="s">
        <v>277</v>
      </c>
      <c r="G1855" s="138" t="s">
        <v>277</v>
      </c>
      <c r="H1855" s="143" t="s">
        <v>277</v>
      </c>
      <c r="I1855" s="146" t="s">
        <v>277</v>
      </c>
      <c r="J1855" s="137" t="s">
        <v>277</v>
      </c>
      <c r="K1855" s="146" t="s">
        <v>277</v>
      </c>
      <c r="L1855" s="137" t="s">
        <v>277</v>
      </c>
      <c r="M1855" s="146" t="s">
        <v>277</v>
      </c>
      <c r="N1855" s="137" t="s">
        <v>277</v>
      </c>
      <c r="O1855" s="138" t="s">
        <v>277</v>
      </c>
      <c r="P1855" s="137">
        <v>0.96237927866749995</v>
      </c>
      <c r="Q1855" s="138">
        <v>0.99691358024749999</v>
      </c>
    </row>
    <row r="1856" spans="1:17" ht="20.149999999999999" customHeight="1" x14ac:dyDescent="0.35">
      <c r="A1856" s="148"/>
      <c r="C1856" s="136" t="s">
        <v>2116</v>
      </c>
      <c r="D1856" s="143" t="s">
        <v>277</v>
      </c>
      <c r="E1856" s="146" t="s">
        <v>277</v>
      </c>
      <c r="F1856" s="137" t="s">
        <v>277</v>
      </c>
      <c r="G1856" s="138" t="s">
        <v>277</v>
      </c>
      <c r="H1856" s="143" t="s">
        <v>277</v>
      </c>
      <c r="I1856" s="146" t="s">
        <v>277</v>
      </c>
      <c r="J1856" s="137" t="s">
        <v>277</v>
      </c>
      <c r="K1856" s="146" t="s">
        <v>277</v>
      </c>
      <c r="L1856" s="137" t="s">
        <v>277</v>
      </c>
      <c r="M1856" s="146" t="s">
        <v>277</v>
      </c>
      <c r="N1856" s="137" t="s">
        <v>277</v>
      </c>
      <c r="O1856" s="138" t="s">
        <v>277</v>
      </c>
      <c r="P1856" s="137">
        <v>0.88888888889454565</v>
      </c>
      <c r="Q1856" s="138">
        <v>0.91867391867818182</v>
      </c>
    </row>
    <row r="1857" spans="1:17" ht="20.149999999999999" customHeight="1" x14ac:dyDescent="0.35">
      <c r="A1857" s="148"/>
      <c r="C1857" s="136" t="s">
        <v>2117</v>
      </c>
      <c r="D1857" s="143" t="s">
        <v>277</v>
      </c>
      <c r="E1857" s="146" t="s">
        <v>277</v>
      </c>
      <c r="F1857" s="137" t="s">
        <v>277</v>
      </c>
      <c r="G1857" s="138" t="s">
        <v>277</v>
      </c>
      <c r="H1857" s="143" t="s">
        <v>277</v>
      </c>
      <c r="I1857" s="146" t="s">
        <v>277</v>
      </c>
      <c r="J1857" s="137" t="s">
        <v>277</v>
      </c>
      <c r="K1857" s="146" t="s">
        <v>277</v>
      </c>
      <c r="L1857" s="137" t="s">
        <v>277</v>
      </c>
      <c r="M1857" s="146" t="s">
        <v>277</v>
      </c>
      <c r="N1857" s="137" t="s">
        <v>277</v>
      </c>
      <c r="O1857" s="138" t="s">
        <v>277</v>
      </c>
      <c r="P1857" s="137">
        <v>0.98263888888999995</v>
      </c>
      <c r="Q1857" s="138">
        <v>0.95789141414333345</v>
      </c>
    </row>
    <row r="1858" spans="1:17" ht="20.149999999999999" customHeight="1" x14ac:dyDescent="0.35">
      <c r="A1858" s="148"/>
      <c r="C1858" s="136" t="s">
        <v>2118</v>
      </c>
      <c r="D1858" s="143" t="s">
        <v>277</v>
      </c>
      <c r="E1858" s="146">
        <v>0.99948546436840702</v>
      </c>
      <c r="F1858" s="137">
        <v>0</v>
      </c>
      <c r="G1858" s="138">
        <v>1</v>
      </c>
      <c r="H1858" s="143" t="s">
        <v>277</v>
      </c>
      <c r="I1858" s="146" t="s">
        <v>277</v>
      </c>
      <c r="J1858" s="137" t="s">
        <v>277</v>
      </c>
      <c r="K1858" s="146" t="s">
        <v>277</v>
      </c>
      <c r="L1858" s="137" t="s">
        <v>277</v>
      </c>
      <c r="M1858" s="146" t="s">
        <v>277</v>
      </c>
      <c r="N1858" s="137" t="s">
        <v>277</v>
      </c>
      <c r="O1858" s="138" t="s">
        <v>277</v>
      </c>
      <c r="P1858" s="137">
        <v>0.92207792208636363</v>
      </c>
      <c r="Q1858" s="138">
        <v>0.98051948052181825</v>
      </c>
    </row>
    <row r="1859" spans="1:17" ht="20.149999999999999" customHeight="1" x14ac:dyDescent="0.35">
      <c r="A1859" s="148"/>
      <c r="C1859" s="136" t="s">
        <v>2119</v>
      </c>
      <c r="D1859" s="143" t="s">
        <v>277</v>
      </c>
      <c r="E1859" s="146" t="s">
        <v>277</v>
      </c>
      <c r="F1859" s="137" t="s">
        <v>277</v>
      </c>
      <c r="G1859" s="138" t="s">
        <v>277</v>
      </c>
      <c r="H1859" s="143" t="s">
        <v>277</v>
      </c>
      <c r="I1859" s="146" t="s">
        <v>277</v>
      </c>
      <c r="J1859" s="137" t="s">
        <v>277</v>
      </c>
      <c r="K1859" s="146" t="s">
        <v>277</v>
      </c>
      <c r="L1859" s="137" t="s">
        <v>277</v>
      </c>
      <c r="M1859" s="146" t="s">
        <v>277</v>
      </c>
      <c r="N1859" s="137" t="s">
        <v>277</v>
      </c>
      <c r="O1859" s="138" t="s">
        <v>277</v>
      </c>
      <c r="P1859" s="137">
        <v>0.95238095238333342</v>
      </c>
      <c r="Q1859" s="138">
        <v>0.81655844156090907</v>
      </c>
    </row>
    <row r="1860" spans="1:17" ht="20.149999999999999" customHeight="1" x14ac:dyDescent="0.35">
      <c r="A1860" s="148"/>
      <c r="C1860" s="136" t="s">
        <v>2120</v>
      </c>
      <c r="D1860" s="143" t="s">
        <v>277</v>
      </c>
      <c r="E1860" s="146" t="s">
        <v>277</v>
      </c>
      <c r="F1860" s="137" t="s">
        <v>277</v>
      </c>
      <c r="G1860" s="138" t="s">
        <v>277</v>
      </c>
      <c r="H1860" s="143" t="s">
        <v>277</v>
      </c>
      <c r="I1860" s="146" t="s">
        <v>277</v>
      </c>
      <c r="J1860" s="137" t="s">
        <v>277</v>
      </c>
      <c r="K1860" s="146" t="s">
        <v>277</v>
      </c>
      <c r="L1860" s="137" t="s">
        <v>277</v>
      </c>
      <c r="M1860" s="146" t="s">
        <v>277</v>
      </c>
      <c r="N1860" s="137" t="s">
        <v>277</v>
      </c>
      <c r="O1860" s="138" t="s">
        <v>277</v>
      </c>
      <c r="P1860" s="137">
        <v>0.93675610595500003</v>
      </c>
      <c r="Q1860" s="138">
        <v>0.9251422475158334</v>
      </c>
    </row>
    <row r="1861" spans="1:17" ht="20.149999999999999" customHeight="1" x14ac:dyDescent="0.35">
      <c r="A1861" s="148"/>
      <c r="C1861" s="136" t="s">
        <v>2121</v>
      </c>
      <c r="D1861" s="143" t="s">
        <v>277</v>
      </c>
      <c r="E1861" s="146" t="s">
        <v>277</v>
      </c>
      <c r="F1861" s="137" t="s">
        <v>277</v>
      </c>
      <c r="G1861" s="138" t="s">
        <v>277</v>
      </c>
      <c r="H1861" s="143" t="s">
        <v>277</v>
      </c>
      <c r="I1861" s="146" t="s">
        <v>277</v>
      </c>
      <c r="J1861" s="137" t="s">
        <v>277</v>
      </c>
      <c r="K1861" s="146" t="s">
        <v>277</v>
      </c>
      <c r="L1861" s="137" t="s">
        <v>277</v>
      </c>
      <c r="M1861" s="146" t="s">
        <v>277</v>
      </c>
      <c r="N1861" s="137">
        <v>0.96923076923076923</v>
      </c>
      <c r="O1861" s="138">
        <v>0.8970588235294118</v>
      </c>
      <c r="P1861" s="137" t="s">
        <v>277</v>
      </c>
      <c r="Q1861" s="138">
        <v>0.86250000000624993</v>
      </c>
    </row>
    <row r="1862" spans="1:17" ht="20.149999999999999" customHeight="1" x14ac:dyDescent="0.35">
      <c r="A1862" s="148"/>
      <c r="C1862" s="136" t="s">
        <v>2122</v>
      </c>
      <c r="D1862" s="143" t="s">
        <v>277</v>
      </c>
      <c r="E1862" s="146" t="s">
        <v>277</v>
      </c>
      <c r="F1862" s="137" t="s">
        <v>277</v>
      </c>
      <c r="G1862" s="138" t="s">
        <v>277</v>
      </c>
      <c r="H1862" s="143" t="s">
        <v>277</v>
      </c>
      <c r="I1862" s="146" t="s">
        <v>277</v>
      </c>
      <c r="J1862" s="137" t="s">
        <v>277</v>
      </c>
      <c r="K1862" s="146" t="s">
        <v>277</v>
      </c>
      <c r="L1862" s="137" t="s">
        <v>277</v>
      </c>
      <c r="M1862" s="146" t="s">
        <v>277</v>
      </c>
      <c r="N1862" s="137" t="s">
        <v>277</v>
      </c>
      <c r="O1862" s="138" t="s">
        <v>277</v>
      </c>
      <c r="P1862" s="137">
        <v>0.91282135262999997</v>
      </c>
      <c r="Q1862" s="138">
        <v>0.9054443765475001</v>
      </c>
    </row>
    <row r="1863" spans="1:17" ht="20.149999999999999" customHeight="1" x14ac:dyDescent="0.35">
      <c r="A1863" s="148"/>
      <c r="C1863" s="136" t="s">
        <v>2123</v>
      </c>
      <c r="D1863" s="143" t="s">
        <v>277</v>
      </c>
      <c r="E1863" s="146" t="s">
        <v>277</v>
      </c>
      <c r="F1863" s="137" t="s">
        <v>277</v>
      </c>
      <c r="G1863" s="138" t="s">
        <v>277</v>
      </c>
      <c r="H1863" s="143" t="s">
        <v>277</v>
      </c>
      <c r="I1863" s="146" t="s">
        <v>277</v>
      </c>
      <c r="J1863" s="137" t="s">
        <v>277</v>
      </c>
      <c r="K1863" s="146" t="s">
        <v>277</v>
      </c>
      <c r="L1863" s="137" t="s">
        <v>277</v>
      </c>
      <c r="M1863" s="146" t="s">
        <v>277</v>
      </c>
      <c r="N1863" s="137" t="s">
        <v>277</v>
      </c>
      <c r="O1863" s="138" t="s">
        <v>277</v>
      </c>
      <c r="P1863" s="137">
        <v>1</v>
      </c>
      <c r="Q1863" s="138">
        <v>1</v>
      </c>
    </row>
    <row r="1864" spans="1:17" ht="20.149999999999999" customHeight="1" x14ac:dyDescent="0.35">
      <c r="A1864" s="148"/>
      <c r="C1864" s="136" t="s">
        <v>2124</v>
      </c>
      <c r="D1864" s="143" t="s">
        <v>277</v>
      </c>
      <c r="E1864" s="146" t="s">
        <v>277</v>
      </c>
      <c r="F1864" s="137" t="s">
        <v>277</v>
      </c>
      <c r="G1864" s="138" t="s">
        <v>277</v>
      </c>
      <c r="H1864" s="143" t="s">
        <v>277</v>
      </c>
      <c r="I1864" s="146" t="s">
        <v>277</v>
      </c>
      <c r="J1864" s="137" t="s">
        <v>277</v>
      </c>
      <c r="K1864" s="146" t="s">
        <v>277</v>
      </c>
      <c r="L1864" s="137" t="s">
        <v>277</v>
      </c>
      <c r="M1864" s="146" t="s">
        <v>277</v>
      </c>
      <c r="N1864" s="137" t="s">
        <v>277</v>
      </c>
      <c r="O1864" s="138" t="s">
        <v>277</v>
      </c>
      <c r="P1864" s="137">
        <v>1</v>
      </c>
      <c r="Q1864" s="138">
        <v>1</v>
      </c>
    </row>
    <row r="1865" spans="1:17" ht="20.149999999999999" customHeight="1" x14ac:dyDescent="0.35">
      <c r="A1865" s="148"/>
      <c r="C1865" s="136" t="s">
        <v>2125</v>
      </c>
      <c r="D1865" s="143" t="s">
        <v>277</v>
      </c>
      <c r="E1865" s="146" t="s">
        <v>277</v>
      </c>
      <c r="F1865" s="137" t="s">
        <v>277</v>
      </c>
      <c r="G1865" s="138" t="s">
        <v>277</v>
      </c>
      <c r="H1865" s="143" t="s">
        <v>277</v>
      </c>
      <c r="I1865" s="146" t="s">
        <v>277</v>
      </c>
      <c r="J1865" s="137" t="s">
        <v>277</v>
      </c>
      <c r="K1865" s="146" t="s">
        <v>277</v>
      </c>
      <c r="L1865" s="137" t="s">
        <v>277</v>
      </c>
      <c r="M1865" s="146" t="s">
        <v>277</v>
      </c>
      <c r="N1865" s="137">
        <v>0.16071428571428573</v>
      </c>
      <c r="O1865" s="138">
        <v>0.70422535211267601</v>
      </c>
      <c r="P1865" s="137" t="s">
        <v>277</v>
      </c>
      <c r="Q1865" s="138">
        <v>1</v>
      </c>
    </row>
    <row r="1866" spans="1:17" ht="20.149999999999999" customHeight="1" x14ac:dyDescent="0.35">
      <c r="A1866" s="148"/>
      <c r="C1866" s="136" t="s">
        <v>2126</v>
      </c>
      <c r="D1866" s="143" t="s">
        <v>277</v>
      </c>
      <c r="E1866" s="146" t="s">
        <v>277</v>
      </c>
      <c r="F1866" s="137" t="s">
        <v>277</v>
      </c>
      <c r="G1866" s="138" t="s">
        <v>277</v>
      </c>
      <c r="H1866" s="143" t="s">
        <v>277</v>
      </c>
      <c r="I1866" s="146" t="s">
        <v>277</v>
      </c>
      <c r="J1866" s="137" t="s">
        <v>277</v>
      </c>
      <c r="K1866" s="146" t="s">
        <v>277</v>
      </c>
      <c r="L1866" s="137" t="s">
        <v>277</v>
      </c>
      <c r="M1866" s="146" t="s">
        <v>277</v>
      </c>
      <c r="N1866" s="137" t="s">
        <v>277</v>
      </c>
      <c r="O1866" s="138" t="s">
        <v>277</v>
      </c>
      <c r="P1866" s="137">
        <v>0.92921401515583346</v>
      </c>
      <c r="Q1866" s="138">
        <v>0.91903409091333332</v>
      </c>
    </row>
    <row r="1867" spans="1:17" ht="20.149999999999999" customHeight="1" x14ac:dyDescent="0.35">
      <c r="A1867" s="148"/>
      <c r="C1867" s="136" t="s">
        <v>2127</v>
      </c>
      <c r="D1867" s="143" t="s">
        <v>277</v>
      </c>
      <c r="E1867" s="146" t="s">
        <v>277</v>
      </c>
      <c r="F1867" s="137">
        <v>0</v>
      </c>
      <c r="G1867" s="138">
        <v>1</v>
      </c>
      <c r="H1867" s="143" t="s">
        <v>277</v>
      </c>
      <c r="I1867" s="146" t="s">
        <v>277</v>
      </c>
      <c r="J1867" s="137">
        <v>0.95750536335187764</v>
      </c>
      <c r="K1867" s="146">
        <v>0.98432207394922211</v>
      </c>
      <c r="L1867" s="137" t="s">
        <v>277</v>
      </c>
      <c r="M1867" s="146" t="s">
        <v>277</v>
      </c>
      <c r="N1867" s="137" t="s">
        <v>277</v>
      </c>
      <c r="O1867" s="138" t="s">
        <v>277</v>
      </c>
      <c r="P1867" s="137" t="s">
        <v>277</v>
      </c>
      <c r="Q1867" s="138" t="s">
        <v>277</v>
      </c>
    </row>
    <row r="1868" spans="1:17" ht="20.149999999999999" customHeight="1" x14ac:dyDescent="0.35">
      <c r="A1868" s="148"/>
      <c r="C1868" s="136" t="s">
        <v>2128</v>
      </c>
      <c r="D1868" s="143" t="s">
        <v>277</v>
      </c>
      <c r="E1868" s="146" t="s">
        <v>277</v>
      </c>
      <c r="F1868" s="137" t="s">
        <v>277</v>
      </c>
      <c r="G1868" s="138" t="s">
        <v>277</v>
      </c>
      <c r="H1868" s="143" t="s">
        <v>277</v>
      </c>
      <c r="I1868" s="146" t="s">
        <v>277</v>
      </c>
      <c r="J1868" s="137" t="s">
        <v>277</v>
      </c>
      <c r="K1868" s="146" t="s">
        <v>277</v>
      </c>
      <c r="L1868" s="137" t="s">
        <v>277</v>
      </c>
      <c r="M1868" s="146" t="s">
        <v>277</v>
      </c>
      <c r="N1868" s="137" t="s">
        <v>277</v>
      </c>
      <c r="O1868" s="138" t="s">
        <v>277</v>
      </c>
      <c r="P1868" s="137">
        <v>0.84126984127666671</v>
      </c>
      <c r="Q1868" s="138">
        <v>0.71428571428999998</v>
      </c>
    </row>
    <row r="1869" spans="1:17" ht="20.149999999999999" customHeight="1" x14ac:dyDescent="0.35">
      <c r="A1869" s="148"/>
      <c r="C1869" s="136" t="s">
        <v>2129</v>
      </c>
      <c r="D1869" s="143" t="s">
        <v>277</v>
      </c>
      <c r="E1869" s="146" t="s">
        <v>277</v>
      </c>
      <c r="F1869" s="137" t="s">
        <v>277</v>
      </c>
      <c r="G1869" s="138" t="s">
        <v>277</v>
      </c>
      <c r="H1869" s="143" t="s">
        <v>277</v>
      </c>
      <c r="I1869" s="146" t="s">
        <v>277</v>
      </c>
      <c r="J1869" s="137" t="s">
        <v>277</v>
      </c>
      <c r="K1869" s="146" t="s">
        <v>277</v>
      </c>
      <c r="L1869" s="137" t="s">
        <v>277</v>
      </c>
      <c r="M1869" s="146" t="s">
        <v>277</v>
      </c>
      <c r="N1869" s="137" t="s">
        <v>277</v>
      </c>
      <c r="O1869" s="138" t="s">
        <v>277</v>
      </c>
      <c r="P1869" s="137">
        <v>0.9317460317491667</v>
      </c>
      <c r="Q1869" s="138">
        <v>0.94285714286</v>
      </c>
    </row>
    <row r="1870" spans="1:17" ht="20.149999999999999" customHeight="1" x14ac:dyDescent="0.35">
      <c r="A1870" s="148"/>
      <c r="C1870" s="136" t="s">
        <v>2130</v>
      </c>
      <c r="D1870" s="143" t="s">
        <v>277</v>
      </c>
      <c r="E1870" s="146" t="s">
        <v>277</v>
      </c>
      <c r="F1870" s="137">
        <v>0.9998999999999999</v>
      </c>
      <c r="G1870" s="138">
        <v>1</v>
      </c>
      <c r="H1870" s="143" t="s">
        <v>277</v>
      </c>
      <c r="I1870" s="146" t="s">
        <v>277</v>
      </c>
      <c r="J1870" s="137" t="s">
        <v>277</v>
      </c>
      <c r="K1870" s="146" t="s">
        <v>277</v>
      </c>
      <c r="L1870" s="137" t="s">
        <v>277</v>
      </c>
      <c r="M1870" s="146" t="s">
        <v>277</v>
      </c>
      <c r="N1870" s="137" t="s">
        <v>277</v>
      </c>
      <c r="O1870" s="138" t="s">
        <v>277</v>
      </c>
      <c r="P1870" s="137" t="s">
        <v>277</v>
      </c>
      <c r="Q1870" s="138" t="s">
        <v>277</v>
      </c>
    </row>
    <row r="1871" spans="1:17" ht="20.149999999999999" customHeight="1" x14ac:dyDescent="0.35">
      <c r="A1871" s="148"/>
      <c r="C1871" s="136" t="s">
        <v>2131</v>
      </c>
      <c r="D1871" s="143" t="s">
        <v>277</v>
      </c>
      <c r="E1871" s="146" t="s">
        <v>277</v>
      </c>
      <c r="F1871" s="137" t="s">
        <v>277</v>
      </c>
      <c r="G1871" s="138" t="s">
        <v>277</v>
      </c>
      <c r="H1871" s="143" t="s">
        <v>277</v>
      </c>
      <c r="I1871" s="146" t="s">
        <v>277</v>
      </c>
      <c r="J1871" s="137" t="s">
        <v>277</v>
      </c>
      <c r="K1871" s="146" t="s">
        <v>277</v>
      </c>
      <c r="L1871" s="137" t="s">
        <v>277</v>
      </c>
      <c r="M1871" s="146" t="s">
        <v>277</v>
      </c>
      <c r="N1871" s="137" t="s">
        <v>277</v>
      </c>
      <c r="O1871" s="138" t="s">
        <v>277</v>
      </c>
      <c r="P1871" s="137">
        <v>0.95409586919545464</v>
      </c>
      <c r="Q1871" s="138">
        <v>0.86109874526166663</v>
      </c>
    </row>
    <row r="1872" spans="1:17" ht="20.149999999999999" customHeight="1" x14ac:dyDescent="0.35">
      <c r="A1872" s="148"/>
      <c r="C1872" s="136" t="s">
        <v>2132</v>
      </c>
      <c r="D1872" s="143" t="s">
        <v>277</v>
      </c>
      <c r="E1872" s="146" t="s">
        <v>277</v>
      </c>
      <c r="F1872" s="137" t="s">
        <v>277</v>
      </c>
      <c r="G1872" s="138" t="s">
        <v>277</v>
      </c>
      <c r="H1872" s="143" t="s">
        <v>277</v>
      </c>
      <c r="I1872" s="146" t="s">
        <v>277</v>
      </c>
      <c r="J1872" s="137" t="s">
        <v>277</v>
      </c>
      <c r="K1872" s="146" t="s">
        <v>277</v>
      </c>
      <c r="L1872" s="137" t="s">
        <v>277</v>
      </c>
      <c r="M1872" s="146" t="s">
        <v>277</v>
      </c>
      <c r="N1872" s="137" t="s">
        <v>277</v>
      </c>
      <c r="O1872" s="138" t="s">
        <v>277</v>
      </c>
      <c r="P1872" s="137">
        <v>0.98564593301636383</v>
      </c>
      <c r="Q1872" s="138">
        <v>0.98245614035250017</v>
      </c>
    </row>
    <row r="1873" spans="1:17" ht="20.149999999999999" customHeight="1" x14ac:dyDescent="0.35">
      <c r="A1873" s="148"/>
      <c r="C1873" s="136" t="s">
        <v>2133</v>
      </c>
      <c r="D1873" s="143" t="s">
        <v>277</v>
      </c>
      <c r="E1873" s="146" t="s">
        <v>277</v>
      </c>
      <c r="F1873" s="137" t="s">
        <v>277</v>
      </c>
      <c r="G1873" s="138" t="s">
        <v>277</v>
      </c>
      <c r="H1873" s="143" t="s">
        <v>277</v>
      </c>
      <c r="I1873" s="146" t="s">
        <v>277</v>
      </c>
      <c r="J1873" s="137" t="s">
        <v>277</v>
      </c>
      <c r="K1873" s="146" t="s">
        <v>277</v>
      </c>
      <c r="L1873" s="137" t="s">
        <v>277</v>
      </c>
      <c r="M1873" s="146" t="s">
        <v>277</v>
      </c>
      <c r="N1873" s="137" t="s">
        <v>277</v>
      </c>
      <c r="O1873" s="138" t="s">
        <v>277</v>
      </c>
      <c r="P1873" s="137">
        <v>0.88888888889249984</v>
      </c>
      <c r="Q1873" s="138">
        <v>0.9375000000025</v>
      </c>
    </row>
    <row r="1874" spans="1:17" ht="20.149999999999999" customHeight="1" x14ac:dyDescent="0.35">
      <c r="A1874" s="148"/>
      <c r="C1874" s="136" t="s">
        <v>2134</v>
      </c>
      <c r="D1874" s="143" t="s">
        <v>277</v>
      </c>
      <c r="E1874" s="146">
        <v>0.99992504871833299</v>
      </c>
      <c r="F1874" s="137">
        <v>0</v>
      </c>
      <c r="G1874" s="138">
        <v>1</v>
      </c>
      <c r="H1874" s="143" t="s">
        <v>277</v>
      </c>
      <c r="I1874" s="146" t="s">
        <v>277</v>
      </c>
      <c r="J1874" s="137" t="s">
        <v>277</v>
      </c>
      <c r="K1874" s="146" t="s">
        <v>277</v>
      </c>
      <c r="L1874" s="137" t="s">
        <v>277</v>
      </c>
      <c r="M1874" s="146" t="s">
        <v>277</v>
      </c>
      <c r="N1874" s="137" t="s">
        <v>277</v>
      </c>
      <c r="O1874" s="138" t="s">
        <v>277</v>
      </c>
      <c r="P1874" s="137">
        <v>0.85129870130090912</v>
      </c>
      <c r="Q1874" s="138">
        <v>0.8113095238150001</v>
      </c>
    </row>
    <row r="1875" spans="1:17" ht="20.149999999999999" customHeight="1" x14ac:dyDescent="0.35">
      <c r="A1875" s="148"/>
      <c r="C1875" s="136" t="s">
        <v>2135</v>
      </c>
      <c r="D1875" s="143">
        <v>0.99701897018970198</v>
      </c>
      <c r="E1875" s="146">
        <v>0.99869352663519895</v>
      </c>
      <c r="F1875" s="137">
        <v>0</v>
      </c>
      <c r="G1875" s="138">
        <v>1</v>
      </c>
      <c r="H1875" s="143" t="s">
        <v>277</v>
      </c>
      <c r="I1875" s="146" t="s">
        <v>277</v>
      </c>
      <c r="J1875" s="137" t="s">
        <v>277</v>
      </c>
      <c r="K1875" s="146" t="s">
        <v>277</v>
      </c>
      <c r="L1875" s="137" t="s">
        <v>277</v>
      </c>
      <c r="M1875" s="146" t="s">
        <v>277</v>
      </c>
      <c r="N1875" s="137" t="s">
        <v>277</v>
      </c>
      <c r="O1875" s="138" t="s">
        <v>277</v>
      </c>
      <c r="P1875" s="137" t="s">
        <v>277</v>
      </c>
      <c r="Q1875" s="138" t="s">
        <v>277</v>
      </c>
    </row>
    <row r="1876" spans="1:17" ht="20.149999999999999" customHeight="1" x14ac:dyDescent="0.35">
      <c r="A1876" s="148"/>
      <c r="C1876" s="136" t="s">
        <v>2136</v>
      </c>
      <c r="D1876" s="143" t="s">
        <v>277</v>
      </c>
      <c r="E1876" s="146" t="s">
        <v>277</v>
      </c>
      <c r="F1876" s="137" t="s">
        <v>277</v>
      </c>
      <c r="G1876" s="138" t="s">
        <v>277</v>
      </c>
      <c r="H1876" s="143" t="s">
        <v>277</v>
      </c>
      <c r="I1876" s="146" t="s">
        <v>277</v>
      </c>
      <c r="J1876" s="137" t="s">
        <v>277</v>
      </c>
      <c r="K1876" s="146" t="s">
        <v>277</v>
      </c>
      <c r="L1876" s="137" t="s">
        <v>277</v>
      </c>
      <c r="M1876" s="146" t="s">
        <v>277</v>
      </c>
      <c r="N1876" s="137" t="s">
        <v>277</v>
      </c>
      <c r="O1876" s="138" t="s">
        <v>277</v>
      </c>
      <c r="P1876" s="137">
        <v>0.88854166666750001</v>
      </c>
      <c r="Q1876" s="138">
        <v>0.96875</v>
      </c>
    </row>
    <row r="1877" spans="1:17" ht="20.149999999999999" customHeight="1" x14ac:dyDescent="0.35">
      <c r="A1877" s="148"/>
      <c r="C1877" s="136" t="s">
        <v>2137</v>
      </c>
      <c r="D1877" s="143" t="s">
        <v>277</v>
      </c>
      <c r="E1877" s="146" t="s">
        <v>277</v>
      </c>
      <c r="F1877" s="137">
        <v>0</v>
      </c>
      <c r="G1877" s="138">
        <v>1</v>
      </c>
      <c r="H1877" s="143" t="s">
        <v>277</v>
      </c>
      <c r="I1877" s="146" t="s">
        <v>277</v>
      </c>
      <c r="J1877" s="137" t="s">
        <v>277</v>
      </c>
      <c r="K1877" s="146" t="s">
        <v>277</v>
      </c>
      <c r="L1877" s="137" t="s">
        <v>277</v>
      </c>
      <c r="M1877" s="146" t="s">
        <v>277</v>
      </c>
      <c r="N1877" s="137">
        <v>0.83783783783783783</v>
      </c>
      <c r="O1877" s="138">
        <v>0.95238095238095233</v>
      </c>
      <c r="P1877" s="137" t="s">
        <v>277</v>
      </c>
      <c r="Q1877" s="138" t="s">
        <v>277</v>
      </c>
    </row>
    <row r="1878" spans="1:17" ht="20.149999999999999" customHeight="1" x14ac:dyDescent="0.35">
      <c r="A1878" s="148"/>
      <c r="C1878" s="136" t="s">
        <v>2138</v>
      </c>
      <c r="D1878" s="143" t="s">
        <v>277</v>
      </c>
      <c r="E1878" s="146" t="s">
        <v>277</v>
      </c>
      <c r="F1878" s="137" t="s">
        <v>277</v>
      </c>
      <c r="G1878" s="138" t="s">
        <v>277</v>
      </c>
      <c r="H1878" s="143" t="s">
        <v>277</v>
      </c>
      <c r="I1878" s="146" t="s">
        <v>277</v>
      </c>
      <c r="J1878" s="137" t="s">
        <v>277</v>
      </c>
      <c r="K1878" s="146" t="s">
        <v>277</v>
      </c>
      <c r="L1878" s="137" t="s">
        <v>277</v>
      </c>
      <c r="M1878" s="146" t="s">
        <v>277</v>
      </c>
      <c r="N1878" s="137" t="s">
        <v>277</v>
      </c>
      <c r="O1878" s="138" t="s">
        <v>277</v>
      </c>
      <c r="P1878" s="137">
        <v>0.98373983740000015</v>
      </c>
      <c r="Q1878" s="138">
        <v>0.9553991686583333</v>
      </c>
    </row>
    <row r="1879" spans="1:17" ht="20.149999999999999" customHeight="1" x14ac:dyDescent="0.35">
      <c r="A1879" s="148"/>
      <c r="C1879" s="136" t="s">
        <v>2139</v>
      </c>
      <c r="D1879" s="143" t="s">
        <v>277</v>
      </c>
      <c r="E1879" s="146" t="s">
        <v>277</v>
      </c>
      <c r="F1879" s="137" t="s">
        <v>277</v>
      </c>
      <c r="G1879" s="138" t="s">
        <v>277</v>
      </c>
      <c r="H1879" s="143" t="s">
        <v>277</v>
      </c>
      <c r="I1879" s="146" t="s">
        <v>277</v>
      </c>
      <c r="J1879" s="137" t="s">
        <v>277</v>
      </c>
      <c r="K1879" s="146" t="s">
        <v>277</v>
      </c>
      <c r="L1879" s="137" t="s">
        <v>277</v>
      </c>
      <c r="M1879" s="146" t="s">
        <v>277</v>
      </c>
      <c r="N1879" s="137" t="s">
        <v>277</v>
      </c>
      <c r="O1879" s="138" t="s">
        <v>277</v>
      </c>
      <c r="P1879" s="137">
        <v>0.97727272727272729</v>
      </c>
      <c r="Q1879" s="138">
        <v>1</v>
      </c>
    </row>
    <row r="1880" spans="1:17" ht="20.149999999999999" customHeight="1" x14ac:dyDescent="0.35">
      <c r="A1880" s="148"/>
      <c r="C1880" s="136" t="s">
        <v>2140</v>
      </c>
      <c r="D1880" s="143" t="s">
        <v>277</v>
      </c>
      <c r="E1880" s="146" t="s">
        <v>277</v>
      </c>
      <c r="F1880" s="137" t="s">
        <v>277</v>
      </c>
      <c r="G1880" s="138" t="s">
        <v>277</v>
      </c>
      <c r="H1880" s="143" t="s">
        <v>277</v>
      </c>
      <c r="I1880" s="146" t="s">
        <v>277</v>
      </c>
      <c r="J1880" s="137" t="s">
        <v>277</v>
      </c>
      <c r="K1880" s="146" t="s">
        <v>277</v>
      </c>
      <c r="L1880" s="137" t="s">
        <v>277</v>
      </c>
      <c r="M1880" s="146" t="s">
        <v>277</v>
      </c>
      <c r="N1880" s="137" t="s">
        <v>277</v>
      </c>
      <c r="O1880" s="138" t="s">
        <v>277</v>
      </c>
      <c r="P1880" s="137">
        <v>0.91071428571666668</v>
      </c>
      <c r="Q1880" s="138">
        <v>1</v>
      </c>
    </row>
    <row r="1881" spans="1:17" ht="20.149999999999999" customHeight="1" x14ac:dyDescent="0.35">
      <c r="A1881" s="148"/>
      <c r="C1881" s="136" t="s">
        <v>2141</v>
      </c>
      <c r="D1881" s="143">
        <v>0.99839331619537297</v>
      </c>
      <c r="E1881" s="146">
        <v>0.99727327812563105</v>
      </c>
      <c r="F1881" s="137">
        <v>0</v>
      </c>
      <c r="G1881" s="138">
        <v>1</v>
      </c>
      <c r="H1881" s="143" t="s">
        <v>277</v>
      </c>
      <c r="I1881" s="146" t="s">
        <v>277</v>
      </c>
      <c r="J1881" s="137" t="s">
        <v>277</v>
      </c>
      <c r="K1881" s="146" t="s">
        <v>277</v>
      </c>
      <c r="L1881" s="137" t="s">
        <v>277</v>
      </c>
      <c r="M1881" s="146" t="s">
        <v>277</v>
      </c>
      <c r="N1881" s="137" t="s">
        <v>277</v>
      </c>
      <c r="O1881" s="138" t="s">
        <v>277</v>
      </c>
      <c r="P1881" s="137" t="s">
        <v>277</v>
      </c>
      <c r="Q1881" s="138" t="s">
        <v>277</v>
      </c>
    </row>
    <row r="1882" spans="1:17" ht="20.149999999999999" customHeight="1" x14ac:dyDescent="0.35">
      <c r="A1882" s="148"/>
      <c r="C1882" s="136" t="s">
        <v>2142</v>
      </c>
      <c r="D1882" s="143" t="s">
        <v>277</v>
      </c>
      <c r="E1882" s="146" t="s">
        <v>277</v>
      </c>
      <c r="F1882" s="137">
        <v>0.98499999999999999</v>
      </c>
      <c r="G1882" s="138">
        <v>0.98721672727272736</v>
      </c>
      <c r="H1882" s="143" t="s">
        <v>277</v>
      </c>
      <c r="I1882" s="146" t="s">
        <v>277</v>
      </c>
      <c r="J1882" s="137" t="s">
        <v>277</v>
      </c>
      <c r="K1882" s="146" t="s">
        <v>277</v>
      </c>
      <c r="L1882" s="137" t="s">
        <v>277</v>
      </c>
      <c r="M1882" s="146" t="s">
        <v>277</v>
      </c>
      <c r="N1882" s="137" t="s">
        <v>277</v>
      </c>
      <c r="O1882" s="138">
        <v>0.75</v>
      </c>
      <c r="P1882" s="137">
        <v>0.94025459992000027</v>
      </c>
      <c r="Q1882" s="138">
        <v>0.91869918699749986</v>
      </c>
    </row>
    <row r="1883" spans="1:17" ht="20.149999999999999" customHeight="1" x14ac:dyDescent="0.35">
      <c r="A1883" s="148"/>
      <c r="C1883" s="136" t="s">
        <v>2143</v>
      </c>
      <c r="D1883" s="143" t="s">
        <v>277</v>
      </c>
      <c r="E1883" s="146" t="s">
        <v>277</v>
      </c>
      <c r="F1883" s="137">
        <v>0</v>
      </c>
      <c r="G1883" s="138">
        <v>1</v>
      </c>
      <c r="H1883" s="143" t="s">
        <v>277</v>
      </c>
      <c r="I1883" s="146" t="s">
        <v>277</v>
      </c>
      <c r="J1883" s="137" t="s">
        <v>277</v>
      </c>
      <c r="K1883" s="146" t="s">
        <v>277</v>
      </c>
      <c r="L1883" s="137" t="s">
        <v>277</v>
      </c>
      <c r="M1883" s="146" t="s">
        <v>277</v>
      </c>
      <c r="N1883" s="137" t="s">
        <v>277</v>
      </c>
      <c r="O1883" s="138" t="s">
        <v>277</v>
      </c>
      <c r="P1883" s="137" t="s">
        <v>277</v>
      </c>
      <c r="Q1883" s="138" t="s">
        <v>277</v>
      </c>
    </row>
    <row r="1884" spans="1:17" ht="20.149999999999999" customHeight="1" x14ac:dyDescent="0.35">
      <c r="A1884" s="148"/>
      <c r="C1884" s="136" t="s">
        <v>2144</v>
      </c>
      <c r="D1884" s="143" t="s">
        <v>277</v>
      </c>
      <c r="E1884" s="146" t="s">
        <v>277</v>
      </c>
      <c r="F1884" s="137" t="s">
        <v>277</v>
      </c>
      <c r="G1884" s="138" t="s">
        <v>277</v>
      </c>
      <c r="H1884" s="143" t="s">
        <v>277</v>
      </c>
      <c r="I1884" s="146" t="s">
        <v>277</v>
      </c>
      <c r="J1884" s="137" t="s">
        <v>277</v>
      </c>
      <c r="K1884" s="146" t="s">
        <v>277</v>
      </c>
      <c r="L1884" s="137" t="s">
        <v>277</v>
      </c>
      <c r="M1884" s="146" t="s">
        <v>277</v>
      </c>
      <c r="N1884" s="137" t="s">
        <v>277</v>
      </c>
      <c r="O1884" s="138" t="s">
        <v>277</v>
      </c>
      <c r="P1884" s="137">
        <v>0.90731390824875002</v>
      </c>
      <c r="Q1884" s="138">
        <v>0.95356911935999999</v>
      </c>
    </row>
    <row r="1885" spans="1:17" ht="20.149999999999999" customHeight="1" x14ac:dyDescent="0.35">
      <c r="A1885" s="148"/>
      <c r="C1885" s="136" t="s">
        <v>2145</v>
      </c>
      <c r="D1885" s="143" t="s">
        <v>277</v>
      </c>
      <c r="E1885" s="146" t="s">
        <v>277</v>
      </c>
      <c r="F1885" s="137" t="s">
        <v>277</v>
      </c>
      <c r="G1885" s="138" t="s">
        <v>277</v>
      </c>
      <c r="H1885" s="143" t="s">
        <v>277</v>
      </c>
      <c r="I1885" s="146" t="s">
        <v>277</v>
      </c>
      <c r="J1885" s="137" t="s">
        <v>277</v>
      </c>
      <c r="K1885" s="146" t="s">
        <v>277</v>
      </c>
      <c r="L1885" s="137" t="s">
        <v>277</v>
      </c>
      <c r="M1885" s="146" t="s">
        <v>277</v>
      </c>
      <c r="N1885" s="137" t="s">
        <v>277</v>
      </c>
      <c r="O1885" s="138" t="s">
        <v>277</v>
      </c>
      <c r="P1885" s="137">
        <v>0.96428571428999998</v>
      </c>
      <c r="Q1885" s="138">
        <v>0.937500000005</v>
      </c>
    </row>
    <row r="1886" spans="1:17" ht="20.149999999999999" customHeight="1" x14ac:dyDescent="0.35">
      <c r="A1886" s="148"/>
      <c r="C1886" s="136" t="s">
        <v>2146</v>
      </c>
      <c r="D1886" s="143" t="s">
        <v>277</v>
      </c>
      <c r="E1886" s="146" t="s">
        <v>277</v>
      </c>
      <c r="F1886" s="137" t="s">
        <v>277</v>
      </c>
      <c r="G1886" s="138" t="s">
        <v>277</v>
      </c>
      <c r="H1886" s="143" t="s">
        <v>277</v>
      </c>
      <c r="I1886" s="146" t="s">
        <v>277</v>
      </c>
      <c r="J1886" s="137" t="s">
        <v>277</v>
      </c>
      <c r="K1886" s="146" t="s">
        <v>277</v>
      </c>
      <c r="L1886" s="137" t="s">
        <v>277</v>
      </c>
      <c r="M1886" s="146" t="s">
        <v>277</v>
      </c>
      <c r="N1886" s="137" t="s">
        <v>277</v>
      </c>
      <c r="O1886" s="138" t="s">
        <v>277</v>
      </c>
      <c r="P1886" s="137">
        <v>0.87284638797428571</v>
      </c>
      <c r="Q1886" s="138">
        <v>0.93311077776090912</v>
      </c>
    </row>
    <row r="1887" spans="1:17" ht="20.149999999999999" customHeight="1" x14ac:dyDescent="0.35">
      <c r="A1887" s="148"/>
      <c r="C1887" s="136" t="s">
        <v>2147</v>
      </c>
      <c r="D1887" s="143" t="s">
        <v>277</v>
      </c>
      <c r="E1887" s="146" t="s">
        <v>277</v>
      </c>
      <c r="F1887" s="137" t="s">
        <v>277</v>
      </c>
      <c r="G1887" s="138" t="s">
        <v>277</v>
      </c>
      <c r="H1887" s="143" t="s">
        <v>277</v>
      </c>
      <c r="I1887" s="146" t="s">
        <v>277</v>
      </c>
      <c r="J1887" s="137" t="s">
        <v>277</v>
      </c>
      <c r="K1887" s="146" t="s">
        <v>277</v>
      </c>
      <c r="L1887" s="137" t="s">
        <v>277</v>
      </c>
      <c r="M1887" s="146" t="s">
        <v>277</v>
      </c>
      <c r="N1887" s="137" t="s">
        <v>277</v>
      </c>
      <c r="O1887" s="138" t="s">
        <v>277</v>
      </c>
      <c r="P1887" s="137">
        <v>0.83333333333833337</v>
      </c>
      <c r="Q1887" s="138">
        <v>0.9305555555591668</v>
      </c>
    </row>
    <row r="1888" spans="1:17" ht="20.149999999999999" customHeight="1" x14ac:dyDescent="0.35">
      <c r="A1888" s="148"/>
      <c r="C1888" s="136" t="s">
        <v>2148</v>
      </c>
      <c r="D1888" s="143" t="s">
        <v>277</v>
      </c>
      <c r="E1888" s="146" t="s">
        <v>277</v>
      </c>
      <c r="F1888" s="137" t="s">
        <v>277</v>
      </c>
      <c r="G1888" s="138" t="s">
        <v>277</v>
      </c>
      <c r="H1888" s="143" t="s">
        <v>277</v>
      </c>
      <c r="I1888" s="146" t="s">
        <v>277</v>
      </c>
      <c r="J1888" s="137" t="s">
        <v>277</v>
      </c>
      <c r="K1888" s="146" t="s">
        <v>277</v>
      </c>
      <c r="L1888" s="137" t="s">
        <v>277</v>
      </c>
      <c r="M1888" s="146" t="s">
        <v>277</v>
      </c>
      <c r="N1888" s="137" t="s">
        <v>277</v>
      </c>
      <c r="O1888" s="138" t="s">
        <v>277</v>
      </c>
      <c r="P1888" s="137">
        <v>0.92307692308000011</v>
      </c>
      <c r="Q1888" s="138">
        <v>1</v>
      </c>
    </row>
    <row r="1889" spans="1:17" ht="20.149999999999999" customHeight="1" x14ac:dyDescent="0.35">
      <c r="A1889" s="148"/>
      <c r="C1889" s="136" t="s">
        <v>2149</v>
      </c>
      <c r="D1889" s="143" t="s">
        <v>277</v>
      </c>
      <c r="E1889" s="146" t="s">
        <v>277</v>
      </c>
      <c r="F1889" s="137" t="s">
        <v>277</v>
      </c>
      <c r="G1889" s="138" t="s">
        <v>277</v>
      </c>
      <c r="H1889" s="143" t="s">
        <v>277</v>
      </c>
      <c r="I1889" s="146" t="s">
        <v>277</v>
      </c>
      <c r="J1889" s="137" t="s">
        <v>277</v>
      </c>
      <c r="K1889" s="146" t="s">
        <v>277</v>
      </c>
      <c r="L1889" s="137" t="s">
        <v>277</v>
      </c>
      <c r="M1889" s="146" t="s">
        <v>277</v>
      </c>
      <c r="N1889" s="137" t="s">
        <v>277</v>
      </c>
      <c r="O1889" s="138" t="s">
        <v>277</v>
      </c>
      <c r="P1889" s="137">
        <v>0.98181818181818192</v>
      </c>
      <c r="Q1889" s="138">
        <v>0.974473684211</v>
      </c>
    </row>
    <row r="1890" spans="1:17" ht="20.149999999999999" customHeight="1" x14ac:dyDescent="0.35">
      <c r="A1890" s="148"/>
      <c r="C1890" s="136" t="s">
        <v>2150</v>
      </c>
      <c r="D1890" s="143" t="s">
        <v>277</v>
      </c>
      <c r="E1890" s="146" t="s">
        <v>277</v>
      </c>
      <c r="F1890" s="137" t="s">
        <v>277</v>
      </c>
      <c r="G1890" s="138" t="s">
        <v>277</v>
      </c>
      <c r="H1890" s="143" t="s">
        <v>277</v>
      </c>
      <c r="I1890" s="146" t="s">
        <v>277</v>
      </c>
      <c r="J1890" s="137" t="s">
        <v>277</v>
      </c>
      <c r="K1890" s="146" t="s">
        <v>277</v>
      </c>
      <c r="L1890" s="137" t="s">
        <v>277</v>
      </c>
      <c r="M1890" s="146" t="s">
        <v>277</v>
      </c>
      <c r="N1890" s="137" t="s">
        <v>277</v>
      </c>
      <c r="O1890" s="138" t="s">
        <v>277</v>
      </c>
      <c r="P1890" s="137" t="s">
        <v>277</v>
      </c>
      <c r="Q1890" s="138">
        <v>0.94824242424399996</v>
      </c>
    </row>
    <row r="1891" spans="1:17" ht="20.149999999999999" customHeight="1" x14ac:dyDescent="0.35">
      <c r="A1891" s="148"/>
      <c r="C1891" s="136" t="s">
        <v>2151</v>
      </c>
      <c r="D1891" s="143" t="s">
        <v>277</v>
      </c>
      <c r="E1891" s="146" t="s">
        <v>277</v>
      </c>
      <c r="F1891" s="137">
        <v>0</v>
      </c>
      <c r="G1891" s="138">
        <v>1</v>
      </c>
      <c r="H1891" s="143" t="s">
        <v>277</v>
      </c>
      <c r="I1891" s="146" t="s">
        <v>277</v>
      </c>
      <c r="J1891" s="137" t="s">
        <v>277</v>
      </c>
      <c r="K1891" s="146" t="s">
        <v>277</v>
      </c>
      <c r="L1891" s="137" t="s">
        <v>277</v>
      </c>
      <c r="M1891" s="146" t="s">
        <v>277</v>
      </c>
      <c r="N1891" s="137" t="s">
        <v>277</v>
      </c>
      <c r="O1891" s="138" t="s">
        <v>277</v>
      </c>
      <c r="P1891" s="137" t="s">
        <v>277</v>
      </c>
      <c r="Q1891" s="138" t="s">
        <v>277</v>
      </c>
    </row>
    <row r="1892" spans="1:17" ht="20.149999999999999" customHeight="1" x14ac:dyDescent="0.35">
      <c r="A1892" s="148"/>
      <c r="C1892" s="136" t="s">
        <v>2152</v>
      </c>
      <c r="D1892" s="143" t="s">
        <v>277</v>
      </c>
      <c r="E1892" s="146" t="s">
        <v>277</v>
      </c>
      <c r="F1892" s="137" t="s">
        <v>277</v>
      </c>
      <c r="G1892" s="138" t="s">
        <v>277</v>
      </c>
      <c r="H1892" s="143" t="s">
        <v>277</v>
      </c>
      <c r="I1892" s="146" t="s">
        <v>277</v>
      </c>
      <c r="J1892" s="137">
        <v>0.97244569892473121</v>
      </c>
      <c r="K1892" s="146">
        <v>0.99283005967251914</v>
      </c>
      <c r="L1892" s="137" t="s">
        <v>277</v>
      </c>
      <c r="M1892" s="146" t="s">
        <v>277</v>
      </c>
      <c r="N1892" s="137" t="s">
        <v>277</v>
      </c>
      <c r="O1892" s="138" t="s">
        <v>277</v>
      </c>
      <c r="P1892" s="137">
        <v>0.93021340450833345</v>
      </c>
      <c r="Q1892" s="138">
        <v>0.9473518365025001</v>
      </c>
    </row>
    <row r="1893" spans="1:17" ht="20.149999999999999" customHeight="1" x14ac:dyDescent="0.35">
      <c r="A1893" s="148"/>
      <c r="C1893" s="136" t="s">
        <v>2153</v>
      </c>
      <c r="D1893" s="143" t="s">
        <v>277</v>
      </c>
      <c r="E1893" s="146" t="s">
        <v>277</v>
      </c>
      <c r="F1893" s="137" t="s">
        <v>277</v>
      </c>
      <c r="G1893" s="138" t="s">
        <v>277</v>
      </c>
      <c r="H1893" s="143" t="s">
        <v>277</v>
      </c>
      <c r="I1893" s="146" t="s">
        <v>277</v>
      </c>
      <c r="J1893" s="137" t="s">
        <v>277</v>
      </c>
      <c r="K1893" s="146" t="s">
        <v>277</v>
      </c>
      <c r="L1893" s="137" t="s">
        <v>277</v>
      </c>
      <c r="M1893" s="146" t="s">
        <v>277</v>
      </c>
      <c r="N1893" s="137" t="s">
        <v>277</v>
      </c>
      <c r="O1893" s="138" t="s">
        <v>277</v>
      </c>
      <c r="P1893" s="137">
        <v>0.95454545455000006</v>
      </c>
      <c r="Q1893" s="138">
        <v>0.9375</v>
      </c>
    </row>
    <row r="1894" spans="1:17" ht="20.149999999999999" customHeight="1" x14ac:dyDescent="0.35">
      <c r="A1894" s="148"/>
      <c r="C1894" s="136" t="s">
        <v>2154</v>
      </c>
      <c r="D1894" s="143">
        <v>0.99831176139561095</v>
      </c>
      <c r="E1894" s="146">
        <v>0.99802483069977399</v>
      </c>
      <c r="F1894" s="137">
        <v>0.99769999999999992</v>
      </c>
      <c r="G1894" s="138">
        <v>0.99975281818181816</v>
      </c>
      <c r="H1894" s="143" t="s">
        <v>277</v>
      </c>
      <c r="I1894" s="146" t="s">
        <v>277</v>
      </c>
      <c r="J1894" s="137" t="s">
        <v>277</v>
      </c>
      <c r="K1894" s="146" t="s">
        <v>277</v>
      </c>
      <c r="L1894" s="137" t="s">
        <v>277</v>
      </c>
      <c r="M1894" s="146" t="s">
        <v>277</v>
      </c>
      <c r="N1894" s="137" t="s">
        <v>277</v>
      </c>
      <c r="O1894" s="138" t="s">
        <v>277</v>
      </c>
      <c r="P1894" s="137">
        <v>0.97123700054999984</v>
      </c>
      <c r="Q1894" s="138">
        <v>0.97867887044333335</v>
      </c>
    </row>
    <row r="1895" spans="1:17" ht="20.149999999999999" customHeight="1" x14ac:dyDescent="0.35">
      <c r="A1895" s="148"/>
      <c r="C1895" s="136" t="s">
        <v>2155</v>
      </c>
      <c r="D1895" s="143" t="s">
        <v>277</v>
      </c>
      <c r="E1895" s="146" t="s">
        <v>277</v>
      </c>
      <c r="F1895" s="137">
        <v>0</v>
      </c>
      <c r="G1895" s="138">
        <v>1</v>
      </c>
      <c r="H1895" s="143" t="s">
        <v>277</v>
      </c>
      <c r="I1895" s="146" t="s">
        <v>277</v>
      </c>
      <c r="J1895" s="137" t="s">
        <v>277</v>
      </c>
      <c r="K1895" s="146" t="s">
        <v>277</v>
      </c>
      <c r="L1895" s="137" t="s">
        <v>277</v>
      </c>
      <c r="M1895" s="146" t="s">
        <v>277</v>
      </c>
      <c r="N1895" s="137" t="s">
        <v>277</v>
      </c>
      <c r="O1895" s="138" t="s">
        <v>277</v>
      </c>
      <c r="P1895" s="137" t="s">
        <v>277</v>
      </c>
      <c r="Q1895" s="138" t="s">
        <v>277</v>
      </c>
    </row>
    <row r="1896" spans="1:17" ht="20.149999999999999" customHeight="1" x14ac:dyDescent="0.35">
      <c r="A1896" s="148"/>
      <c r="C1896" s="136" t="s">
        <v>2156</v>
      </c>
      <c r="D1896" s="143" t="s">
        <v>277</v>
      </c>
      <c r="E1896" s="146" t="s">
        <v>277</v>
      </c>
      <c r="F1896" s="137" t="s">
        <v>277</v>
      </c>
      <c r="G1896" s="138" t="s">
        <v>277</v>
      </c>
      <c r="H1896" s="143" t="s">
        <v>277</v>
      </c>
      <c r="I1896" s="146" t="s">
        <v>277</v>
      </c>
      <c r="J1896" s="137" t="s">
        <v>277</v>
      </c>
      <c r="K1896" s="146" t="s">
        <v>277</v>
      </c>
      <c r="L1896" s="137" t="s">
        <v>277</v>
      </c>
      <c r="M1896" s="146" t="s">
        <v>277</v>
      </c>
      <c r="N1896" s="137" t="s">
        <v>277</v>
      </c>
      <c r="O1896" s="138" t="s">
        <v>277</v>
      </c>
      <c r="P1896" s="137" t="s">
        <v>277</v>
      </c>
      <c r="Q1896" s="138">
        <v>0.890476190482</v>
      </c>
    </row>
    <row r="1897" spans="1:17" ht="20.149999999999999" customHeight="1" x14ac:dyDescent="0.35">
      <c r="A1897" s="148"/>
      <c r="C1897" s="136" t="s">
        <v>2157</v>
      </c>
      <c r="D1897" s="143" t="s">
        <v>277</v>
      </c>
      <c r="E1897" s="146" t="s">
        <v>277</v>
      </c>
      <c r="F1897" s="137" t="s">
        <v>277</v>
      </c>
      <c r="G1897" s="138" t="s">
        <v>277</v>
      </c>
      <c r="H1897" s="143" t="s">
        <v>277</v>
      </c>
      <c r="I1897" s="146" t="s">
        <v>277</v>
      </c>
      <c r="J1897" s="137" t="s">
        <v>277</v>
      </c>
      <c r="K1897" s="146" t="s">
        <v>277</v>
      </c>
      <c r="L1897" s="137" t="s">
        <v>277</v>
      </c>
      <c r="M1897" s="146" t="s">
        <v>277</v>
      </c>
      <c r="N1897" s="137" t="s">
        <v>277</v>
      </c>
      <c r="O1897" s="138" t="s">
        <v>277</v>
      </c>
      <c r="P1897" s="137">
        <v>0.95340909091500015</v>
      </c>
      <c r="Q1897" s="138">
        <v>0.93402777778249979</v>
      </c>
    </row>
    <row r="1898" spans="1:17" ht="20.149999999999999" customHeight="1" x14ac:dyDescent="0.35">
      <c r="A1898" s="148"/>
      <c r="C1898" s="136" t="s">
        <v>2158</v>
      </c>
      <c r="D1898" s="143" t="s">
        <v>277</v>
      </c>
      <c r="E1898" s="146" t="s">
        <v>277</v>
      </c>
      <c r="F1898" s="137" t="s">
        <v>277</v>
      </c>
      <c r="G1898" s="138" t="s">
        <v>277</v>
      </c>
      <c r="H1898" s="143" t="s">
        <v>277</v>
      </c>
      <c r="I1898" s="146" t="s">
        <v>277</v>
      </c>
      <c r="J1898" s="137" t="s">
        <v>277</v>
      </c>
      <c r="K1898" s="146" t="s">
        <v>277</v>
      </c>
      <c r="L1898" s="137" t="s">
        <v>277</v>
      </c>
      <c r="M1898" s="146" t="s">
        <v>277</v>
      </c>
      <c r="N1898" s="137" t="s">
        <v>277</v>
      </c>
      <c r="O1898" s="138" t="s">
        <v>277</v>
      </c>
      <c r="P1898" s="137">
        <v>1</v>
      </c>
      <c r="Q1898" s="138">
        <v>0.98958333333333326</v>
      </c>
    </row>
    <row r="1899" spans="1:17" ht="20.149999999999999" customHeight="1" x14ac:dyDescent="0.35">
      <c r="A1899" s="148"/>
      <c r="C1899" s="136" t="s">
        <v>2159</v>
      </c>
      <c r="D1899" s="143" t="s">
        <v>277</v>
      </c>
      <c r="E1899" s="146" t="s">
        <v>277</v>
      </c>
      <c r="F1899" s="137">
        <v>0</v>
      </c>
      <c r="G1899" s="138">
        <v>0.7943446363636365</v>
      </c>
      <c r="H1899" s="143" t="s">
        <v>277</v>
      </c>
      <c r="I1899" s="146" t="s">
        <v>277</v>
      </c>
      <c r="J1899" s="137" t="s">
        <v>277</v>
      </c>
      <c r="K1899" s="146" t="s">
        <v>277</v>
      </c>
      <c r="L1899" s="137" t="s">
        <v>277</v>
      </c>
      <c r="M1899" s="146" t="s">
        <v>277</v>
      </c>
      <c r="N1899" s="137" t="s">
        <v>277</v>
      </c>
      <c r="O1899" s="138" t="s">
        <v>277</v>
      </c>
      <c r="P1899" s="137" t="s">
        <v>277</v>
      </c>
      <c r="Q1899" s="138" t="s">
        <v>277</v>
      </c>
    </row>
    <row r="1900" spans="1:17" ht="20.149999999999999" customHeight="1" x14ac:dyDescent="0.35">
      <c r="A1900" s="148"/>
      <c r="C1900" s="136" t="s">
        <v>2160</v>
      </c>
      <c r="D1900" s="143" t="s">
        <v>277</v>
      </c>
      <c r="E1900" s="146" t="s">
        <v>277</v>
      </c>
      <c r="F1900" s="137" t="s">
        <v>277</v>
      </c>
      <c r="G1900" s="138" t="s">
        <v>277</v>
      </c>
      <c r="H1900" s="143" t="s">
        <v>277</v>
      </c>
      <c r="I1900" s="146" t="s">
        <v>277</v>
      </c>
      <c r="J1900" s="137" t="s">
        <v>277</v>
      </c>
      <c r="K1900" s="146" t="s">
        <v>277</v>
      </c>
      <c r="L1900" s="137" t="s">
        <v>277</v>
      </c>
      <c r="M1900" s="146" t="s">
        <v>277</v>
      </c>
      <c r="N1900" s="137" t="s">
        <v>277</v>
      </c>
      <c r="O1900" s="138" t="s">
        <v>277</v>
      </c>
      <c r="P1900" s="137">
        <v>1</v>
      </c>
      <c r="Q1900" s="138">
        <v>0.96996469843166666</v>
      </c>
    </row>
    <row r="1901" spans="1:17" ht="20.149999999999999" customHeight="1" x14ac:dyDescent="0.35">
      <c r="A1901" s="148"/>
      <c r="C1901" s="136" t="s">
        <v>2161</v>
      </c>
      <c r="D1901" s="143" t="s">
        <v>277</v>
      </c>
      <c r="E1901" s="146" t="s">
        <v>277</v>
      </c>
      <c r="F1901" s="137">
        <v>0</v>
      </c>
      <c r="G1901" s="138">
        <v>1</v>
      </c>
      <c r="H1901" s="143" t="s">
        <v>277</v>
      </c>
      <c r="I1901" s="146" t="s">
        <v>277</v>
      </c>
      <c r="J1901" s="137" t="s">
        <v>277</v>
      </c>
      <c r="K1901" s="146" t="s">
        <v>277</v>
      </c>
      <c r="L1901" s="137" t="s">
        <v>277</v>
      </c>
      <c r="M1901" s="146" t="s">
        <v>277</v>
      </c>
      <c r="N1901" s="137" t="s">
        <v>277</v>
      </c>
      <c r="O1901" s="138" t="s">
        <v>277</v>
      </c>
      <c r="P1901" s="137">
        <v>0.96396396397000006</v>
      </c>
      <c r="Q1901" s="138">
        <v>0.97027027027599999</v>
      </c>
    </row>
    <row r="1902" spans="1:17" ht="20.149999999999999" customHeight="1" x14ac:dyDescent="0.35">
      <c r="A1902" s="148"/>
      <c r="C1902" s="136" t="s">
        <v>2162</v>
      </c>
      <c r="D1902" s="143" t="s">
        <v>277</v>
      </c>
      <c r="E1902" s="146" t="s">
        <v>277</v>
      </c>
      <c r="F1902" s="137" t="s">
        <v>277</v>
      </c>
      <c r="G1902" s="138" t="s">
        <v>277</v>
      </c>
      <c r="H1902" s="143" t="s">
        <v>277</v>
      </c>
      <c r="I1902" s="146" t="s">
        <v>277</v>
      </c>
      <c r="J1902" s="137" t="s">
        <v>277</v>
      </c>
      <c r="K1902" s="146" t="s">
        <v>277</v>
      </c>
      <c r="L1902" s="137" t="s">
        <v>277</v>
      </c>
      <c r="M1902" s="146" t="s">
        <v>277</v>
      </c>
      <c r="N1902" s="137">
        <v>0.63636363636363635</v>
      </c>
      <c r="O1902" s="138">
        <v>0.40909090909090912</v>
      </c>
      <c r="P1902" s="137" t="s">
        <v>277</v>
      </c>
      <c r="Q1902" s="138" t="s">
        <v>277</v>
      </c>
    </row>
    <row r="1903" spans="1:17" ht="20.149999999999999" customHeight="1" x14ac:dyDescent="0.35">
      <c r="A1903" s="148"/>
      <c r="C1903" s="136" t="s">
        <v>2163</v>
      </c>
      <c r="D1903" s="143" t="s">
        <v>277</v>
      </c>
      <c r="E1903" s="146" t="s">
        <v>277</v>
      </c>
      <c r="F1903" s="137" t="s">
        <v>277</v>
      </c>
      <c r="G1903" s="138" t="s">
        <v>277</v>
      </c>
      <c r="H1903" s="143" t="s">
        <v>277</v>
      </c>
      <c r="I1903" s="146" t="s">
        <v>277</v>
      </c>
      <c r="J1903" s="137" t="s">
        <v>277</v>
      </c>
      <c r="K1903" s="146" t="s">
        <v>277</v>
      </c>
      <c r="L1903" s="137" t="s">
        <v>277</v>
      </c>
      <c r="M1903" s="146" t="s">
        <v>277</v>
      </c>
      <c r="N1903" s="137" t="s">
        <v>277</v>
      </c>
      <c r="O1903" s="138" t="s">
        <v>277</v>
      </c>
      <c r="P1903" s="137">
        <v>0.9265873015941668</v>
      </c>
      <c r="Q1903" s="138">
        <v>0.86309523810250011</v>
      </c>
    </row>
    <row r="1904" spans="1:17" ht="20.149999999999999" customHeight="1" x14ac:dyDescent="0.35">
      <c r="A1904" s="148"/>
      <c r="C1904" s="136" t="s">
        <v>2164</v>
      </c>
      <c r="D1904" s="143" t="s">
        <v>277</v>
      </c>
      <c r="E1904" s="146" t="s">
        <v>277</v>
      </c>
      <c r="F1904" s="137" t="s">
        <v>277</v>
      </c>
      <c r="G1904" s="138" t="s">
        <v>277</v>
      </c>
      <c r="H1904" s="143" t="s">
        <v>277</v>
      </c>
      <c r="I1904" s="146" t="s">
        <v>277</v>
      </c>
      <c r="J1904" s="137" t="s">
        <v>277</v>
      </c>
      <c r="K1904" s="146" t="s">
        <v>277</v>
      </c>
      <c r="L1904" s="137" t="s">
        <v>277</v>
      </c>
      <c r="M1904" s="146" t="s">
        <v>277</v>
      </c>
      <c r="N1904" s="137">
        <v>0.84126984126984128</v>
      </c>
      <c r="O1904" s="138">
        <v>0.82539682539682535</v>
      </c>
      <c r="P1904" s="137" t="s">
        <v>277</v>
      </c>
      <c r="Q1904" s="138" t="s">
        <v>277</v>
      </c>
    </row>
    <row r="1905" spans="1:17" ht="20.149999999999999" customHeight="1" x14ac:dyDescent="0.35">
      <c r="A1905" s="148"/>
      <c r="C1905" s="136" t="s">
        <v>2165</v>
      </c>
      <c r="D1905" s="143" t="s">
        <v>277</v>
      </c>
      <c r="E1905" s="146" t="s">
        <v>277</v>
      </c>
      <c r="F1905" s="137" t="s">
        <v>277</v>
      </c>
      <c r="G1905" s="138" t="s">
        <v>277</v>
      </c>
      <c r="H1905" s="143" t="s">
        <v>277</v>
      </c>
      <c r="I1905" s="146" t="s">
        <v>277</v>
      </c>
      <c r="J1905" s="137" t="s">
        <v>277</v>
      </c>
      <c r="K1905" s="146" t="s">
        <v>277</v>
      </c>
      <c r="L1905" s="137" t="s">
        <v>277</v>
      </c>
      <c r="M1905" s="146" t="s">
        <v>277</v>
      </c>
      <c r="N1905" s="137" t="s">
        <v>277</v>
      </c>
      <c r="O1905" s="138" t="s">
        <v>277</v>
      </c>
      <c r="P1905" s="137">
        <v>0.95238095238999998</v>
      </c>
      <c r="Q1905" s="138">
        <v>0.97175974557166667</v>
      </c>
    </row>
    <row r="1906" spans="1:17" ht="20.149999999999999" customHeight="1" x14ac:dyDescent="0.35">
      <c r="A1906" s="148"/>
      <c r="C1906" s="136" t="s">
        <v>2166</v>
      </c>
      <c r="D1906" s="143" t="s">
        <v>277</v>
      </c>
      <c r="E1906" s="146" t="s">
        <v>277</v>
      </c>
      <c r="F1906" s="137" t="s">
        <v>277</v>
      </c>
      <c r="G1906" s="138" t="s">
        <v>277</v>
      </c>
      <c r="H1906" s="143" t="s">
        <v>277</v>
      </c>
      <c r="I1906" s="146" t="s">
        <v>277</v>
      </c>
      <c r="J1906" s="137" t="s">
        <v>277</v>
      </c>
      <c r="K1906" s="146" t="s">
        <v>277</v>
      </c>
      <c r="L1906" s="137" t="s">
        <v>277</v>
      </c>
      <c r="M1906" s="146" t="s">
        <v>277</v>
      </c>
      <c r="N1906" s="137" t="s">
        <v>277</v>
      </c>
      <c r="O1906" s="138" t="s">
        <v>277</v>
      </c>
      <c r="P1906" s="137">
        <v>0.95756495633250027</v>
      </c>
      <c r="Q1906" s="138">
        <v>0.91873821687500024</v>
      </c>
    </row>
    <row r="1907" spans="1:17" ht="20.149999999999999" customHeight="1" x14ac:dyDescent="0.35">
      <c r="A1907" s="148"/>
      <c r="C1907" s="136" t="s">
        <v>2167</v>
      </c>
      <c r="D1907" s="143" t="s">
        <v>277</v>
      </c>
      <c r="E1907" s="146" t="s">
        <v>277</v>
      </c>
      <c r="F1907" s="137">
        <v>0</v>
      </c>
      <c r="G1907" s="138">
        <v>0.99399527272727284</v>
      </c>
      <c r="H1907" s="143" t="s">
        <v>277</v>
      </c>
      <c r="I1907" s="146" t="s">
        <v>277</v>
      </c>
      <c r="J1907" s="137" t="s">
        <v>277</v>
      </c>
      <c r="K1907" s="146">
        <v>0.92650495676143718</v>
      </c>
      <c r="L1907" s="137" t="s">
        <v>277</v>
      </c>
      <c r="M1907" s="146" t="s">
        <v>277</v>
      </c>
      <c r="N1907" s="137" t="s">
        <v>277</v>
      </c>
      <c r="O1907" s="138" t="s">
        <v>277</v>
      </c>
      <c r="P1907" s="137">
        <v>0.84982860277363637</v>
      </c>
      <c r="Q1907" s="138">
        <v>0.85855175688916685</v>
      </c>
    </row>
    <row r="1908" spans="1:17" ht="20.149999999999999" customHeight="1" x14ac:dyDescent="0.35">
      <c r="A1908" s="148"/>
      <c r="C1908" s="136" t="s">
        <v>2168</v>
      </c>
      <c r="D1908" s="143" t="s">
        <v>277</v>
      </c>
      <c r="E1908" s="146" t="s">
        <v>277</v>
      </c>
      <c r="F1908" s="137" t="s">
        <v>277</v>
      </c>
      <c r="G1908" s="138" t="s">
        <v>277</v>
      </c>
      <c r="H1908" s="143" t="s">
        <v>277</v>
      </c>
      <c r="I1908" s="146" t="s">
        <v>277</v>
      </c>
      <c r="J1908" s="137" t="s">
        <v>277</v>
      </c>
      <c r="K1908" s="146" t="s">
        <v>277</v>
      </c>
      <c r="L1908" s="137" t="s">
        <v>277</v>
      </c>
      <c r="M1908" s="146" t="s">
        <v>277</v>
      </c>
      <c r="N1908" s="137" t="s">
        <v>277</v>
      </c>
      <c r="O1908" s="138" t="s">
        <v>277</v>
      </c>
      <c r="P1908" s="137">
        <v>0.99173553719090923</v>
      </c>
      <c r="Q1908" s="138">
        <v>1</v>
      </c>
    </row>
    <row r="1909" spans="1:17" ht="20.149999999999999" customHeight="1" x14ac:dyDescent="0.35">
      <c r="A1909" s="148"/>
      <c r="C1909" s="136" t="s">
        <v>2169</v>
      </c>
      <c r="D1909" s="143" t="s">
        <v>277</v>
      </c>
      <c r="E1909" s="146" t="s">
        <v>277</v>
      </c>
      <c r="F1909" s="137" t="s">
        <v>277</v>
      </c>
      <c r="G1909" s="138" t="s">
        <v>277</v>
      </c>
      <c r="H1909" s="143" t="s">
        <v>277</v>
      </c>
      <c r="I1909" s="146" t="s">
        <v>277</v>
      </c>
      <c r="J1909" s="137" t="s">
        <v>277</v>
      </c>
      <c r="K1909" s="146" t="s">
        <v>277</v>
      </c>
      <c r="L1909" s="137" t="s">
        <v>277</v>
      </c>
      <c r="M1909" s="146" t="s">
        <v>277</v>
      </c>
      <c r="N1909" s="137" t="s">
        <v>277</v>
      </c>
      <c r="O1909" s="138" t="s">
        <v>277</v>
      </c>
      <c r="P1909" s="137">
        <v>0.80380116959333336</v>
      </c>
      <c r="Q1909" s="138">
        <v>0.74210526316000003</v>
      </c>
    </row>
    <row r="1910" spans="1:17" ht="20.149999999999999" customHeight="1" x14ac:dyDescent="0.35">
      <c r="A1910" s="148"/>
      <c r="C1910" s="136" t="s">
        <v>2170</v>
      </c>
      <c r="D1910" s="143" t="s">
        <v>277</v>
      </c>
      <c r="E1910" s="146" t="s">
        <v>277</v>
      </c>
      <c r="F1910" s="137" t="s">
        <v>277</v>
      </c>
      <c r="G1910" s="138" t="s">
        <v>277</v>
      </c>
      <c r="H1910" s="143" t="s">
        <v>277</v>
      </c>
      <c r="I1910" s="146" t="s">
        <v>277</v>
      </c>
      <c r="J1910" s="137" t="s">
        <v>277</v>
      </c>
      <c r="K1910" s="146" t="s">
        <v>277</v>
      </c>
      <c r="L1910" s="137" t="s">
        <v>277</v>
      </c>
      <c r="M1910" s="146" t="s">
        <v>277</v>
      </c>
      <c r="N1910" s="137" t="s">
        <v>277</v>
      </c>
      <c r="O1910" s="138" t="s">
        <v>277</v>
      </c>
      <c r="P1910" s="137" t="s">
        <v>277</v>
      </c>
      <c r="Q1910" s="138">
        <v>0.92045454545749994</v>
      </c>
    </row>
    <row r="1911" spans="1:17" ht="20.149999999999999" customHeight="1" x14ac:dyDescent="0.35">
      <c r="A1911" s="148"/>
      <c r="C1911" s="136" t="s">
        <v>2171</v>
      </c>
      <c r="D1911" s="143" t="s">
        <v>277</v>
      </c>
      <c r="E1911" s="146" t="s">
        <v>277</v>
      </c>
      <c r="F1911" s="137" t="s">
        <v>277</v>
      </c>
      <c r="G1911" s="138" t="s">
        <v>277</v>
      </c>
      <c r="H1911" s="143" t="s">
        <v>277</v>
      </c>
      <c r="I1911" s="146" t="s">
        <v>277</v>
      </c>
      <c r="J1911" s="137" t="s">
        <v>277</v>
      </c>
      <c r="K1911" s="146" t="s">
        <v>277</v>
      </c>
      <c r="L1911" s="137" t="s">
        <v>277</v>
      </c>
      <c r="M1911" s="146" t="s">
        <v>277</v>
      </c>
      <c r="N1911" s="137" t="s">
        <v>277</v>
      </c>
      <c r="O1911" s="138" t="s">
        <v>277</v>
      </c>
      <c r="P1911" s="137">
        <v>0.97303921568749996</v>
      </c>
      <c r="Q1911" s="138">
        <v>0.96568627451083344</v>
      </c>
    </row>
    <row r="1912" spans="1:17" ht="20.149999999999999" customHeight="1" x14ac:dyDescent="0.35">
      <c r="A1912" s="148"/>
      <c r="C1912" s="136" t="s">
        <v>2172</v>
      </c>
      <c r="D1912" s="143" t="s">
        <v>277</v>
      </c>
      <c r="E1912" s="146" t="s">
        <v>277</v>
      </c>
      <c r="F1912" s="137">
        <v>0.99750000000000005</v>
      </c>
      <c r="G1912" s="138">
        <v>1</v>
      </c>
      <c r="H1912" s="143" t="s">
        <v>277</v>
      </c>
      <c r="I1912" s="146" t="s">
        <v>277</v>
      </c>
      <c r="J1912" s="137" t="s">
        <v>277</v>
      </c>
      <c r="K1912" s="146" t="s">
        <v>277</v>
      </c>
      <c r="L1912" s="137" t="s">
        <v>277</v>
      </c>
      <c r="M1912" s="146" t="s">
        <v>277</v>
      </c>
      <c r="N1912" s="137" t="s">
        <v>277</v>
      </c>
      <c r="O1912" s="138" t="s">
        <v>277</v>
      </c>
      <c r="P1912" s="137">
        <v>0.94444444444999998</v>
      </c>
      <c r="Q1912" s="138">
        <v>0.9437234042599999</v>
      </c>
    </row>
    <row r="1913" spans="1:17" ht="20.149999999999999" customHeight="1" x14ac:dyDescent="0.35">
      <c r="A1913" s="148"/>
      <c r="C1913" s="136" t="s">
        <v>2173</v>
      </c>
      <c r="D1913" s="143" t="s">
        <v>277</v>
      </c>
      <c r="E1913" s="146" t="s">
        <v>277</v>
      </c>
      <c r="F1913" s="137" t="s">
        <v>277</v>
      </c>
      <c r="G1913" s="138" t="s">
        <v>277</v>
      </c>
      <c r="H1913" s="143" t="s">
        <v>277</v>
      </c>
      <c r="I1913" s="146" t="s">
        <v>277</v>
      </c>
      <c r="J1913" s="137" t="s">
        <v>277</v>
      </c>
      <c r="K1913" s="146" t="s">
        <v>277</v>
      </c>
      <c r="L1913" s="137" t="s">
        <v>277</v>
      </c>
      <c r="M1913" s="146" t="s">
        <v>277</v>
      </c>
      <c r="N1913" s="137" t="s">
        <v>277</v>
      </c>
      <c r="O1913" s="138" t="s">
        <v>277</v>
      </c>
      <c r="P1913" s="137" t="s">
        <v>277</v>
      </c>
      <c r="Q1913" s="138">
        <v>0.90521978022500005</v>
      </c>
    </row>
    <row r="1914" spans="1:17" ht="20.149999999999999" customHeight="1" x14ac:dyDescent="0.35">
      <c r="A1914" s="148"/>
      <c r="C1914" s="136" t="s">
        <v>2174</v>
      </c>
      <c r="D1914" s="143" t="s">
        <v>277</v>
      </c>
      <c r="E1914" s="146" t="s">
        <v>277</v>
      </c>
      <c r="F1914" s="137">
        <v>0</v>
      </c>
      <c r="G1914" s="138">
        <v>1</v>
      </c>
      <c r="H1914" s="143" t="s">
        <v>277</v>
      </c>
      <c r="I1914" s="146" t="s">
        <v>277</v>
      </c>
      <c r="J1914" s="137" t="s">
        <v>277</v>
      </c>
      <c r="K1914" s="146" t="s">
        <v>277</v>
      </c>
      <c r="L1914" s="137" t="s">
        <v>277</v>
      </c>
      <c r="M1914" s="146" t="s">
        <v>277</v>
      </c>
      <c r="N1914" s="137" t="s">
        <v>277</v>
      </c>
      <c r="O1914" s="138" t="s">
        <v>277</v>
      </c>
      <c r="P1914" s="137" t="s">
        <v>277</v>
      </c>
      <c r="Q1914" s="138" t="s">
        <v>277</v>
      </c>
    </row>
    <row r="1915" spans="1:17" ht="20.149999999999999" customHeight="1" x14ac:dyDescent="0.35">
      <c r="A1915" s="148"/>
      <c r="C1915" s="136" t="s">
        <v>2175</v>
      </c>
      <c r="D1915" s="143" t="s">
        <v>277</v>
      </c>
      <c r="E1915" s="146" t="s">
        <v>277</v>
      </c>
      <c r="F1915" s="137" t="s">
        <v>277</v>
      </c>
      <c r="G1915" s="138" t="s">
        <v>277</v>
      </c>
      <c r="H1915" s="143" t="s">
        <v>277</v>
      </c>
      <c r="I1915" s="146" t="s">
        <v>277</v>
      </c>
      <c r="J1915" s="137" t="s">
        <v>277</v>
      </c>
      <c r="K1915" s="146" t="s">
        <v>277</v>
      </c>
      <c r="L1915" s="137" t="s">
        <v>277</v>
      </c>
      <c r="M1915" s="146" t="s">
        <v>277</v>
      </c>
      <c r="N1915" s="137" t="s">
        <v>277</v>
      </c>
      <c r="O1915" s="138" t="s">
        <v>277</v>
      </c>
      <c r="P1915" s="137">
        <v>1</v>
      </c>
      <c r="Q1915" s="138">
        <v>0.98958333333333326</v>
      </c>
    </row>
    <row r="1916" spans="1:17" ht="20.149999999999999" customHeight="1" x14ac:dyDescent="0.35">
      <c r="A1916" s="148"/>
      <c r="C1916" s="136" t="s">
        <v>2176</v>
      </c>
      <c r="D1916" s="143" t="s">
        <v>277</v>
      </c>
      <c r="E1916" s="146" t="s">
        <v>277</v>
      </c>
      <c r="F1916" s="137">
        <v>0</v>
      </c>
      <c r="G1916" s="138">
        <v>1</v>
      </c>
      <c r="H1916" s="143" t="s">
        <v>277</v>
      </c>
      <c r="I1916" s="146" t="s">
        <v>277</v>
      </c>
      <c r="J1916" s="137" t="s">
        <v>277</v>
      </c>
      <c r="K1916" s="146" t="s">
        <v>277</v>
      </c>
      <c r="L1916" s="137" t="s">
        <v>277</v>
      </c>
      <c r="M1916" s="146" t="s">
        <v>277</v>
      </c>
      <c r="N1916" s="137" t="s">
        <v>277</v>
      </c>
      <c r="O1916" s="138" t="s">
        <v>277</v>
      </c>
      <c r="P1916" s="137" t="s">
        <v>277</v>
      </c>
      <c r="Q1916" s="138" t="s">
        <v>277</v>
      </c>
    </row>
    <row r="1917" spans="1:17" ht="20.149999999999999" customHeight="1" x14ac:dyDescent="0.35">
      <c r="A1917" s="148"/>
      <c r="C1917" s="136" t="s">
        <v>2177</v>
      </c>
      <c r="D1917" s="143" t="s">
        <v>277</v>
      </c>
      <c r="E1917" s="146" t="s">
        <v>277</v>
      </c>
      <c r="F1917" s="137" t="s">
        <v>277</v>
      </c>
      <c r="G1917" s="138" t="s">
        <v>277</v>
      </c>
      <c r="H1917" s="143" t="s">
        <v>277</v>
      </c>
      <c r="I1917" s="146" t="s">
        <v>277</v>
      </c>
      <c r="J1917" s="137" t="s">
        <v>277</v>
      </c>
      <c r="K1917" s="146" t="s">
        <v>277</v>
      </c>
      <c r="L1917" s="137" t="s">
        <v>277</v>
      </c>
      <c r="M1917" s="146" t="s">
        <v>277</v>
      </c>
      <c r="N1917" s="137" t="s">
        <v>277</v>
      </c>
      <c r="O1917" s="138" t="s">
        <v>277</v>
      </c>
      <c r="P1917" s="137">
        <v>0.9575757575781817</v>
      </c>
      <c r="Q1917" s="138">
        <v>0.96111111111333325</v>
      </c>
    </row>
    <row r="1918" spans="1:17" ht="20.149999999999999" customHeight="1" x14ac:dyDescent="0.35">
      <c r="A1918" s="148"/>
      <c r="C1918" s="136" t="s">
        <v>2178</v>
      </c>
      <c r="D1918" s="143" t="s">
        <v>277</v>
      </c>
      <c r="E1918" s="146" t="s">
        <v>277</v>
      </c>
      <c r="F1918" s="137">
        <v>0</v>
      </c>
      <c r="G1918" s="138">
        <v>1</v>
      </c>
      <c r="H1918" s="143" t="s">
        <v>277</v>
      </c>
      <c r="I1918" s="146" t="s">
        <v>277</v>
      </c>
      <c r="J1918" s="137" t="s">
        <v>277</v>
      </c>
      <c r="K1918" s="146" t="s">
        <v>277</v>
      </c>
      <c r="L1918" s="137" t="s">
        <v>277</v>
      </c>
      <c r="M1918" s="146" t="s">
        <v>277</v>
      </c>
      <c r="N1918" s="137" t="s">
        <v>277</v>
      </c>
      <c r="O1918" s="138" t="s">
        <v>277</v>
      </c>
      <c r="P1918" s="137">
        <v>0.9880865804133333</v>
      </c>
      <c r="Q1918" s="138">
        <v>0.98892200695583332</v>
      </c>
    </row>
    <row r="1919" spans="1:17" ht="20.149999999999999" customHeight="1" x14ac:dyDescent="0.35">
      <c r="A1919" s="148"/>
      <c r="C1919" s="136" t="s">
        <v>2179</v>
      </c>
      <c r="D1919" s="143" t="s">
        <v>277</v>
      </c>
      <c r="E1919" s="146" t="s">
        <v>277</v>
      </c>
      <c r="F1919" s="137" t="s">
        <v>277</v>
      </c>
      <c r="G1919" s="138" t="s">
        <v>277</v>
      </c>
      <c r="H1919" s="143" t="s">
        <v>277</v>
      </c>
      <c r="I1919" s="146" t="s">
        <v>277</v>
      </c>
      <c r="J1919" s="137" t="s">
        <v>277</v>
      </c>
      <c r="K1919" s="146" t="s">
        <v>277</v>
      </c>
      <c r="L1919" s="137" t="s">
        <v>277</v>
      </c>
      <c r="M1919" s="146" t="s">
        <v>277</v>
      </c>
      <c r="N1919" s="137">
        <v>0.42857142857142855</v>
      </c>
      <c r="O1919" s="138">
        <v>0.4</v>
      </c>
      <c r="P1919" s="137">
        <v>0.97142857143000005</v>
      </c>
      <c r="Q1919" s="138">
        <v>0.97786596120083336</v>
      </c>
    </row>
    <row r="1920" spans="1:17" ht="20.149999999999999" customHeight="1" x14ac:dyDescent="0.35">
      <c r="A1920" s="148"/>
      <c r="C1920" s="136" t="s">
        <v>2180</v>
      </c>
      <c r="D1920" s="143">
        <v>0.95363766048502097</v>
      </c>
      <c r="E1920" s="146">
        <v>0.96389891696750896</v>
      </c>
      <c r="F1920" s="137">
        <v>0</v>
      </c>
      <c r="G1920" s="138">
        <v>1</v>
      </c>
      <c r="H1920" s="143" t="s">
        <v>277</v>
      </c>
      <c r="I1920" s="146" t="s">
        <v>277</v>
      </c>
      <c r="J1920" s="137" t="s">
        <v>277</v>
      </c>
      <c r="K1920" s="146" t="s">
        <v>277</v>
      </c>
      <c r="L1920" s="137" t="s">
        <v>277</v>
      </c>
      <c r="M1920" s="146" t="s">
        <v>277</v>
      </c>
      <c r="N1920" s="137" t="s">
        <v>277</v>
      </c>
      <c r="O1920" s="138" t="s">
        <v>277</v>
      </c>
      <c r="P1920" s="137" t="s">
        <v>277</v>
      </c>
      <c r="Q1920" s="138">
        <v>0.95588235294250012</v>
      </c>
    </row>
    <row r="1921" spans="1:17" ht="20.149999999999999" customHeight="1" x14ac:dyDescent="0.35">
      <c r="A1921" s="148"/>
      <c r="C1921" s="136" t="s">
        <v>2181</v>
      </c>
      <c r="D1921" s="143" t="s">
        <v>277</v>
      </c>
      <c r="E1921" s="146" t="s">
        <v>277</v>
      </c>
      <c r="F1921" s="137" t="s">
        <v>277</v>
      </c>
      <c r="G1921" s="138" t="s">
        <v>277</v>
      </c>
      <c r="H1921" s="143" t="s">
        <v>277</v>
      </c>
      <c r="I1921" s="146" t="s">
        <v>277</v>
      </c>
      <c r="J1921" s="137" t="s">
        <v>277</v>
      </c>
      <c r="K1921" s="146" t="s">
        <v>277</v>
      </c>
      <c r="L1921" s="137" t="s">
        <v>277</v>
      </c>
      <c r="M1921" s="146" t="s">
        <v>277</v>
      </c>
      <c r="N1921" s="137" t="s">
        <v>277</v>
      </c>
      <c r="O1921" s="138" t="s">
        <v>277</v>
      </c>
      <c r="P1921" s="137">
        <v>0.95098039215833341</v>
      </c>
      <c r="Q1921" s="138">
        <v>0.95526960784416659</v>
      </c>
    </row>
    <row r="1922" spans="1:17" ht="20.149999999999999" customHeight="1" x14ac:dyDescent="0.35">
      <c r="A1922" s="148"/>
      <c r="C1922" s="136" t="s">
        <v>2182</v>
      </c>
      <c r="D1922" s="143" t="s">
        <v>277</v>
      </c>
      <c r="E1922" s="146" t="s">
        <v>277</v>
      </c>
      <c r="F1922" s="137" t="s">
        <v>277</v>
      </c>
      <c r="G1922" s="138" t="s">
        <v>277</v>
      </c>
      <c r="H1922" s="143" t="s">
        <v>277</v>
      </c>
      <c r="I1922" s="146" t="s">
        <v>277</v>
      </c>
      <c r="J1922" s="137" t="s">
        <v>277</v>
      </c>
      <c r="K1922" s="146" t="s">
        <v>277</v>
      </c>
      <c r="L1922" s="137" t="s">
        <v>277</v>
      </c>
      <c r="M1922" s="146" t="s">
        <v>277</v>
      </c>
      <c r="N1922" s="137" t="s">
        <v>277</v>
      </c>
      <c r="O1922" s="138">
        <v>0.8</v>
      </c>
      <c r="P1922" s="137" t="s">
        <v>277</v>
      </c>
      <c r="Q1922" s="138" t="s">
        <v>277</v>
      </c>
    </row>
    <row r="1923" spans="1:17" ht="20.149999999999999" customHeight="1" x14ac:dyDescent="0.35">
      <c r="A1923" s="148"/>
      <c r="C1923" s="136" t="s">
        <v>2183</v>
      </c>
      <c r="D1923" s="143" t="s">
        <v>277</v>
      </c>
      <c r="E1923" s="146" t="s">
        <v>277</v>
      </c>
      <c r="F1923" s="137">
        <v>0.99939999999999996</v>
      </c>
      <c r="G1923" s="138">
        <v>1</v>
      </c>
      <c r="H1923" s="143" t="s">
        <v>277</v>
      </c>
      <c r="I1923" s="146" t="s">
        <v>277</v>
      </c>
      <c r="J1923" s="137" t="s">
        <v>277</v>
      </c>
      <c r="K1923" s="146" t="s">
        <v>277</v>
      </c>
      <c r="L1923" s="137" t="s">
        <v>277</v>
      </c>
      <c r="M1923" s="146" t="s">
        <v>277</v>
      </c>
      <c r="N1923" s="137" t="s">
        <v>277</v>
      </c>
      <c r="O1923" s="138" t="s">
        <v>277</v>
      </c>
      <c r="P1923" s="137">
        <v>0.96224340176090906</v>
      </c>
      <c r="Q1923" s="138">
        <v>0.94354838710166677</v>
      </c>
    </row>
    <row r="1924" spans="1:17" ht="20.149999999999999" customHeight="1" x14ac:dyDescent="0.35">
      <c r="A1924" s="148"/>
      <c r="C1924" s="136" t="s">
        <v>2184</v>
      </c>
      <c r="D1924" s="143" t="s">
        <v>277</v>
      </c>
      <c r="E1924" s="146" t="s">
        <v>277</v>
      </c>
      <c r="F1924" s="137" t="s">
        <v>277</v>
      </c>
      <c r="G1924" s="138" t="s">
        <v>277</v>
      </c>
      <c r="H1924" s="143" t="s">
        <v>277</v>
      </c>
      <c r="I1924" s="146" t="s">
        <v>277</v>
      </c>
      <c r="J1924" s="137" t="s">
        <v>277</v>
      </c>
      <c r="K1924" s="146" t="s">
        <v>277</v>
      </c>
      <c r="L1924" s="137" t="s">
        <v>277</v>
      </c>
      <c r="M1924" s="146" t="s">
        <v>277</v>
      </c>
      <c r="N1924" s="137" t="s">
        <v>277</v>
      </c>
      <c r="O1924" s="138" t="s">
        <v>277</v>
      </c>
      <c r="P1924" s="137">
        <v>0.88425925926333337</v>
      </c>
      <c r="Q1924" s="138">
        <v>0.93518518518833349</v>
      </c>
    </row>
    <row r="1925" spans="1:17" ht="20.149999999999999" customHeight="1" x14ac:dyDescent="0.35">
      <c r="A1925" s="148"/>
      <c r="C1925" s="136" t="s">
        <v>2185</v>
      </c>
      <c r="D1925" s="143" t="s">
        <v>277</v>
      </c>
      <c r="E1925" s="146" t="s">
        <v>277</v>
      </c>
      <c r="F1925" s="137" t="s">
        <v>277</v>
      </c>
      <c r="G1925" s="138" t="s">
        <v>277</v>
      </c>
      <c r="H1925" s="143" t="s">
        <v>277</v>
      </c>
      <c r="I1925" s="146" t="s">
        <v>277</v>
      </c>
      <c r="J1925" s="137" t="s">
        <v>277</v>
      </c>
      <c r="K1925" s="146" t="s">
        <v>277</v>
      </c>
      <c r="L1925" s="137" t="s">
        <v>277</v>
      </c>
      <c r="M1925" s="146" t="s">
        <v>277</v>
      </c>
      <c r="N1925" s="137" t="s">
        <v>277</v>
      </c>
      <c r="O1925" s="138" t="s">
        <v>277</v>
      </c>
      <c r="P1925" s="137">
        <v>0.9375</v>
      </c>
      <c r="Q1925" s="138">
        <v>1</v>
      </c>
    </row>
    <row r="1926" spans="1:17" ht="20.149999999999999" customHeight="1" x14ac:dyDescent="0.35">
      <c r="A1926" s="148"/>
      <c r="C1926" s="136" t="s">
        <v>2186</v>
      </c>
      <c r="D1926" s="143" t="s">
        <v>277</v>
      </c>
      <c r="E1926" s="146" t="s">
        <v>277</v>
      </c>
      <c r="F1926" s="137">
        <v>1</v>
      </c>
      <c r="G1926" s="138">
        <v>1</v>
      </c>
      <c r="H1926" s="143" t="s">
        <v>277</v>
      </c>
      <c r="I1926" s="146" t="s">
        <v>277</v>
      </c>
      <c r="J1926" s="137" t="s">
        <v>277</v>
      </c>
      <c r="K1926" s="146" t="s">
        <v>277</v>
      </c>
      <c r="L1926" s="137" t="s">
        <v>277</v>
      </c>
      <c r="M1926" s="146" t="s">
        <v>277</v>
      </c>
      <c r="N1926" s="137" t="s">
        <v>277</v>
      </c>
      <c r="O1926" s="138" t="s">
        <v>277</v>
      </c>
      <c r="P1926" s="137">
        <v>0.97410133970000001</v>
      </c>
      <c r="Q1926" s="138">
        <v>0.97757003381999996</v>
      </c>
    </row>
    <row r="1927" spans="1:17" ht="20.149999999999999" customHeight="1" x14ac:dyDescent="0.35">
      <c r="A1927" s="148"/>
      <c r="C1927" s="136" t="s">
        <v>2187</v>
      </c>
      <c r="D1927" s="143" t="s">
        <v>277</v>
      </c>
      <c r="E1927" s="146" t="s">
        <v>277</v>
      </c>
      <c r="F1927" s="137" t="s">
        <v>277</v>
      </c>
      <c r="G1927" s="138" t="s">
        <v>277</v>
      </c>
      <c r="H1927" s="143" t="s">
        <v>277</v>
      </c>
      <c r="I1927" s="146" t="s">
        <v>277</v>
      </c>
      <c r="J1927" s="137" t="s">
        <v>277</v>
      </c>
      <c r="K1927" s="146" t="s">
        <v>277</v>
      </c>
      <c r="L1927" s="137" t="s">
        <v>277</v>
      </c>
      <c r="M1927" s="146" t="s">
        <v>277</v>
      </c>
      <c r="N1927" s="137" t="s">
        <v>277</v>
      </c>
      <c r="O1927" s="138" t="s">
        <v>277</v>
      </c>
      <c r="P1927" s="137">
        <v>0.91467168263083309</v>
      </c>
      <c r="Q1927" s="138">
        <v>0.90167578659749992</v>
      </c>
    </row>
    <row r="1928" spans="1:17" ht="20.149999999999999" customHeight="1" x14ac:dyDescent="0.35">
      <c r="A1928" s="148"/>
      <c r="C1928" s="136" t="s">
        <v>2188</v>
      </c>
      <c r="D1928" s="143" t="s">
        <v>277</v>
      </c>
      <c r="E1928" s="146" t="s">
        <v>277</v>
      </c>
      <c r="F1928" s="137" t="s">
        <v>277</v>
      </c>
      <c r="G1928" s="138" t="s">
        <v>277</v>
      </c>
      <c r="H1928" s="143" t="s">
        <v>277</v>
      </c>
      <c r="I1928" s="146" t="s">
        <v>277</v>
      </c>
      <c r="J1928" s="137" t="s">
        <v>277</v>
      </c>
      <c r="K1928" s="146" t="s">
        <v>277</v>
      </c>
      <c r="L1928" s="137" t="s">
        <v>277</v>
      </c>
      <c r="M1928" s="146" t="s">
        <v>277</v>
      </c>
      <c r="N1928" s="137" t="s">
        <v>277</v>
      </c>
      <c r="O1928" s="138" t="s">
        <v>277</v>
      </c>
      <c r="P1928" s="137">
        <v>0.98387096774500027</v>
      </c>
      <c r="Q1928" s="138">
        <v>0.93969534050499992</v>
      </c>
    </row>
    <row r="1929" spans="1:17" ht="20.149999999999999" customHeight="1" x14ac:dyDescent="0.35">
      <c r="A1929" s="148"/>
      <c r="C1929" s="136" t="s">
        <v>2189</v>
      </c>
      <c r="D1929" s="143" t="s">
        <v>277</v>
      </c>
      <c r="E1929" s="146" t="s">
        <v>277</v>
      </c>
      <c r="F1929" s="137">
        <v>0</v>
      </c>
      <c r="G1929" s="138">
        <v>1</v>
      </c>
      <c r="H1929" s="143" t="s">
        <v>277</v>
      </c>
      <c r="I1929" s="146" t="s">
        <v>277</v>
      </c>
      <c r="J1929" s="137" t="s">
        <v>277</v>
      </c>
      <c r="K1929" s="146" t="s">
        <v>277</v>
      </c>
      <c r="L1929" s="137" t="s">
        <v>277</v>
      </c>
      <c r="M1929" s="146" t="s">
        <v>277</v>
      </c>
      <c r="N1929" s="137" t="s">
        <v>277</v>
      </c>
      <c r="O1929" s="138" t="s">
        <v>277</v>
      </c>
      <c r="P1929" s="137" t="s">
        <v>277</v>
      </c>
      <c r="Q1929" s="138" t="s">
        <v>277</v>
      </c>
    </row>
    <row r="1930" spans="1:17" ht="20.149999999999999" customHeight="1" x14ac:dyDescent="0.35">
      <c r="A1930" s="148"/>
      <c r="C1930" s="136" t="s">
        <v>2190</v>
      </c>
      <c r="D1930" s="143" t="s">
        <v>277</v>
      </c>
      <c r="E1930" s="146" t="s">
        <v>277</v>
      </c>
      <c r="F1930" s="137" t="s">
        <v>277</v>
      </c>
      <c r="G1930" s="138" t="s">
        <v>277</v>
      </c>
      <c r="H1930" s="143" t="s">
        <v>277</v>
      </c>
      <c r="I1930" s="146" t="s">
        <v>277</v>
      </c>
      <c r="J1930" s="137" t="s">
        <v>277</v>
      </c>
      <c r="K1930" s="146" t="s">
        <v>277</v>
      </c>
      <c r="L1930" s="137" t="s">
        <v>277</v>
      </c>
      <c r="M1930" s="146" t="s">
        <v>277</v>
      </c>
      <c r="N1930" s="137" t="s">
        <v>277</v>
      </c>
      <c r="O1930" s="138" t="s">
        <v>277</v>
      </c>
      <c r="P1930" s="137">
        <v>0.9464285714291667</v>
      </c>
      <c r="Q1930" s="138">
        <v>1</v>
      </c>
    </row>
    <row r="1931" spans="1:17" ht="20.149999999999999" customHeight="1" x14ac:dyDescent="0.35">
      <c r="A1931" s="148"/>
      <c r="C1931" s="136" t="s">
        <v>2191</v>
      </c>
      <c r="D1931" s="143" t="s">
        <v>277</v>
      </c>
      <c r="E1931" s="146" t="s">
        <v>277</v>
      </c>
      <c r="F1931" s="137" t="s">
        <v>277</v>
      </c>
      <c r="G1931" s="138" t="s">
        <v>277</v>
      </c>
      <c r="H1931" s="143" t="s">
        <v>277</v>
      </c>
      <c r="I1931" s="146" t="s">
        <v>277</v>
      </c>
      <c r="J1931" s="137" t="s">
        <v>277</v>
      </c>
      <c r="K1931" s="146" t="s">
        <v>277</v>
      </c>
      <c r="L1931" s="137" t="s">
        <v>277</v>
      </c>
      <c r="M1931" s="146" t="s">
        <v>277</v>
      </c>
      <c r="N1931" s="137" t="s">
        <v>277</v>
      </c>
      <c r="O1931" s="138" t="s">
        <v>277</v>
      </c>
      <c r="P1931" s="137">
        <v>0.93817204301583335</v>
      </c>
      <c r="Q1931" s="138">
        <v>0.88978494624166671</v>
      </c>
    </row>
    <row r="1932" spans="1:17" ht="20.149999999999999" customHeight="1" x14ac:dyDescent="0.35">
      <c r="A1932" s="148"/>
      <c r="C1932" s="136" t="s">
        <v>2192</v>
      </c>
      <c r="D1932" s="143" t="s">
        <v>277</v>
      </c>
      <c r="E1932" s="146" t="s">
        <v>277</v>
      </c>
      <c r="F1932" s="137">
        <v>0</v>
      </c>
      <c r="G1932" s="138">
        <v>0.99922054545454553</v>
      </c>
      <c r="H1932" s="143" t="s">
        <v>277</v>
      </c>
      <c r="I1932" s="146" t="s">
        <v>277</v>
      </c>
      <c r="J1932" s="137" t="s">
        <v>277</v>
      </c>
      <c r="K1932" s="146" t="s">
        <v>277</v>
      </c>
      <c r="L1932" s="137" t="s">
        <v>277</v>
      </c>
      <c r="M1932" s="146" t="s">
        <v>277</v>
      </c>
      <c r="N1932" s="137" t="s">
        <v>277</v>
      </c>
      <c r="O1932" s="138" t="s">
        <v>277</v>
      </c>
      <c r="P1932" s="137" t="s">
        <v>277</v>
      </c>
      <c r="Q1932" s="138" t="s">
        <v>277</v>
      </c>
    </row>
    <row r="1933" spans="1:17" ht="20.149999999999999" customHeight="1" x14ac:dyDescent="0.35">
      <c r="A1933" s="148"/>
      <c r="C1933" s="136" t="s">
        <v>2193</v>
      </c>
      <c r="D1933" s="143" t="s">
        <v>277</v>
      </c>
      <c r="E1933" s="146" t="s">
        <v>277</v>
      </c>
      <c r="F1933" s="137">
        <v>0</v>
      </c>
      <c r="G1933" s="138">
        <v>1</v>
      </c>
      <c r="H1933" s="143" t="s">
        <v>277</v>
      </c>
      <c r="I1933" s="146" t="s">
        <v>277</v>
      </c>
      <c r="J1933" s="137" t="s">
        <v>277</v>
      </c>
      <c r="K1933" s="146" t="s">
        <v>277</v>
      </c>
      <c r="L1933" s="137" t="s">
        <v>277</v>
      </c>
      <c r="M1933" s="146" t="s">
        <v>277</v>
      </c>
      <c r="N1933" s="137" t="s">
        <v>277</v>
      </c>
      <c r="O1933" s="138" t="s">
        <v>277</v>
      </c>
      <c r="P1933" s="137" t="s">
        <v>277</v>
      </c>
      <c r="Q1933" s="138" t="s">
        <v>277</v>
      </c>
    </row>
    <row r="1934" spans="1:17" ht="20.149999999999999" customHeight="1" x14ac:dyDescent="0.35">
      <c r="A1934" s="148"/>
      <c r="C1934" s="136" t="s">
        <v>2194</v>
      </c>
      <c r="D1934" s="143" t="s">
        <v>277</v>
      </c>
      <c r="E1934" s="146" t="s">
        <v>277</v>
      </c>
      <c r="F1934" s="137" t="s">
        <v>277</v>
      </c>
      <c r="G1934" s="138" t="s">
        <v>277</v>
      </c>
      <c r="H1934" s="143" t="s">
        <v>277</v>
      </c>
      <c r="I1934" s="146" t="s">
        <v>277</v>
      </c>
      <c r="J1934" s="137" t="s">
        <v>277</v>
      </c>
      <c r="K1934" s="146" t="s">
        <v>277</v>
      </c>
      <c r="L1934" s="137" t="s">
        <v>277</v>
      </c>
      <c r="M1934" s="146" t="s">
        <v>277</v>
      </c>
      <c r="N1934" s="137" t="s">
        <v>277</v>
      </c>
      <c r="O1934" s="138" t="s">
        <v>277</v>
      </c>
      <c r="P1934" s="137">
        <v>0.99479166666666674</v>
      </c>
      <c r="Q1934" s="138">
        <v>0.96875</v>
      </c>
    </row>
    <row r="1935" spans="1:17" ht="20.149999999999999" customHeight="1" x14ac:dyDescent="0.35">
      <c r="A1935" s="148"/>
      <c r="C1935" s="136" t="s">
        <v>2195</v>
      </c>
      <c r="D1935" s="143" t="s">
        <v>277</v>
      </c>
      <c r="E1935" s="146" t="s">
        <v>277</v>
      </c>
      <c r="F1935" s="137">
        <v>0</v>
      </c>
      <c r="G1935" s="138">
        <v>0.99968163636363638</v>
      </c>
      <c r="H1935" s="143" t="s">
        <v>277</v>
      </c>
      <c r="I1935" s="146" t="s">
        <v>277</v>
      </c>
      <c r="J1935" s="137" t="s">
        <v>277</v>
      </c>
      <c r="K1935" s="146" t="s">
        <v>277</v>
      </c>
      <c r="L1935" s="137" t="s">
        <v>277</v>
      </c>
      <c r="M1935" s="146" t="s">
        <v>277</v>
      </c>
      <c r="N1935" s="137" t="s">
        <v>277</v>
      </c>
      <c r="O1935" s="138" t="s">
        <v>277</v>
      </c>
      <c r="P1935" s="137" t="s">
        <v>277</v>
      </c>
      <c r="Q1935" s="138" t="s">
        <v>277</v>
      </c>
    </row>
    <row r="1936" spans="1:17" ht="20.149999999999999" customHeight="1" x14ac:dyDescent="0.35">
      <c r="A1936" s="148"/>
      <c r="C1936" s="136" t="s">
        <v>2196</v>
      </c>
      <c r="D1936" s="143" t="s">
        <v>277</v>
      </c>
      <c r="E1936" s="146" t="s">
        <v>277</v>
      </c>
      <c r="F1936" s="137" t="s">
        <v>277</v>
      </c>
      <c r="G1936" s="138" t="s">
        <v>277</v>
      </c>
      <c r="H1936" s="143" t="s">
        <v>277</v>
      </c>
      <c r="I1936" s="146" t="s">
        <v>277</v>
      </c>
      <c r="J1936" s="137" t="s">
        <v>277</v>
      </c>
      <c r="K1936" s="146" t="s">
        <v>277</v>
      </c>
      <c r="L1936" s="137" t="s">
        <v>277</v>
      </c>
      <c r="M1936" s="146" t="s">
        <v>277</v>
      </c>
      <c r="N1936" s="137" t="s">
        <v>277</v>
      </c>
      <c r="O1936" s="138" t="s">
        <v>277</v>
      </c>
      <c r="P1936" s="137">
        <v>0.93333333333666657</v>
      </c>
      <c r="Q1936" s="138">
        <v>0.92987012987363638</v>
      </c>
    </row>
    <row r="1937" spans="1:17" ht="20.149999999999999" customHeight="1" x14ac:dyDescent="0.35">
      <c r="A1937" s="148"/>
      <c r="C1937" s="136" t="s">
        <v>2197</v>
      </c>
      <c r="D1937" s="143" t="s">
        <v>277</v>
      </c>
      <c r="E1937" s="146" t="s">
        <v>277</v>
      </c>
      <c r="F1937" s="137" t="s">
        <v>277</v>
      </c>
      <c r="G1937" s="138" t="s">
        <v>277</v>
      </c>
      <c r="H1937" s="143" t="s">
        <v>277</v>
      </c>
      <c r="I1937" s="146" t="s">
        <v>277</v>
      </c>
      <c r="J1937" s="137" t="s">
        <v>277</v>
      </c>
      <c r="K1937" s="146" t="s">
        <v>277</v>
      </c>
      <c r="L1937" s="137" t="s">
        <v>277</v>
      </c>
      <c r="M1937" s="146" t="s">
        <v>277</v>
      </c>
      <c r="N1937" s="137" t="s">
        <v>277</v>
      </c>
      <c r="O1937" s="138" t="s">
        <v>277</v>
      </c>
      <c r="P1937" s="137">
        <v>0.92980295567000004</v>
      </c>
      <c r="Q1937" s="138">
        <v>0.8668843701136365</v>
      </c>
    </row>
    <row r="1938" spans="1:17" ht="20.149999999999999" customHeight="1" x14ac:dyDescent="0.35">
      <c r="A1938" s="148"/>
      <c r="C1938" s="136" t="s">
        <v>2198</v>
      </c>
      <c r="D1938" s="143" t="s">
        <v>277</v>
      </c>
      <c r="E1938" s="146" t="s">
        <v>277</v>
      </c>
      <c r="F1938" s="137" t="s">
        <v>277</v>
      </c>
      <c r="G1938" s="138" t="s">
        <v>277</v>
      </c>
      <c r="H1938" s="143" t="s">
        <v>277</v>
      </c>
      <c r="I1938" s="146" t="s">
        <v>277</v>
      </c>
      <c r="J1938" s="137" t="s">
        <v>277</v>
      </c>
      <c r="K1938" s="146" t="s">
        <v>277</v>
      </c>
      <c r="L1938" s="137" t="s">
        <v>277</v>
      </c>
      <c r="M1938" s="146" t="s">
        <v>277</v>
      </c>
      <c r="N1938" s="137" t="s">
        <v>277</v>
      </c>
      <c r="O1938" s="138" t="s">
        <v>277</v>
      </c>
      <c r="P1938" s="137">
        <v>0.91607142857750001</v>
      </c>
      <c r="Q1938" s="138">
        <v>0.95238095238499998</v>
      </c>
    </row>
    <row r="1939" spans="1:17" ht="20.149999999999999" customHeight="1" x14ac:dyDescent="0.35">
      <c r="A1939" s="148"/>
      <c r="C1939" s="136" t="s">
        <v>2199</v>
      </c>
      <c r="D1939" s="143" t="s">
        <v>277</v>
      </c>
      <c r="E1939" s="146" t="s">
        <v>277</v>
      </c>
      <c r="F1939" s="137" t="s">
        <v>277</v>
      </c>
      <c r="G1939" s="138" t="s">
        <v>277</v>
      </c>
      <c r="H1939" s="143" t="s">
        <v>277</v>
      </c>
      <c r="I1939" s="146" t="s">
        <v>277</v>
      </c>
      <c r="J1939" s="137" t="s">
        <v>277</v>
      </c>
      <c r="K1939" s="146" t="s">
        <v>277</v>
      </c>
      <c r="L1939" s="137" t="s">
        <v>277</v>
      </c>
      <c r="M1939" s="146" t="s">
        <v>277</v>
      </c>
      <c r="N1939" s="137" t="s">
        <v>277</v>
      </c>
      <c r="O1939" s="138" t="s">
        <v>277</v>
      </c>
      <c r="P1939" s="137">
        <v>0.95738636363999996</v>
      </c>
      <c r="Q1939" s="138">
        <v>0.97727272727500003</v>
      </c>
    </row>
    <row r="1940" spans="1:17" ht="20.149999999999999" customHeight="1" x14ac:dyDescent="0.35">
      <c r="A1940" s="148"/>
      <c r="C1940" s="136" t="s">
        <v>2200</v>
      </c>
      <c r="D1940" s="143">
        <v>0.99440820130475305</v>
      </c>
      <c r="E1940" s="146">
        <v>0.99832931130499303</v>
      </c>
      <c r="F1940" s="137">
        <v>0</v>
      </c>
      <c r="G1940" s="138">
        <v>1</v>
      </c>
      <c r="H1940" s="143" t="s">
        <v>277</v>
      </c>
      <c r="I1940" s="146" t="s">
        <v>277</v>
      </c>
      <c r="J1940" s="137" t="s">
        <v>277</v>
      </c>
      <c r="K1940" s="146" t="s">
        <v>277</v>
      </c>
      <c r="L1940" s="137" t="s">
        <v>277</v>
      </c>
      <c r="M1940" s="146" t="s">
        <v>277</v>
      </c>
      <c r="N1940" s="137" t="s">
        <v>277</v>
      </c>
      <c r="O1940" s="138" t="s">
        <v>277</v>
      </c>
      <c r="P1940" s="137" t="s">
        <v>277</v>
      </c>
      <c r="Q1940" s="138" t="s">
        <v>277</v>
      </c>
    </row>
    <row r="1941" spans="1:17" ht="20.149999999999999" customHeight="1" x14ac:dyDescent="0.35">
      <c r="A1941" s="148"/>
      <c r="C1941" s="136" t="s">
        <v>2201</v>
      </c>
      <c r="D1941" s="143" t="s">
        <v>277</v>
      </c>
      <c r="E1941" s="146" t="s">
        <v>277</v>
      </c>
      <c r="F1941" s="137" t="s">
        <v>277</v>
      </c>
      <c r="G1941" s="138" t="s">
        <v>277</v>
      </c>
      <c r="H1941" s="143" t="s">
        <v>277</v>
      </c>
      <c r="I1941" s="146" t="s">
        <v>277</v>
      </c>
      <c r="J1941" s="137" t="s">
        <v>277</v>
      </c>
      <c r="K1941" s="146" t="s">
        <v>277</v>
      </c>
      <c r="L1941" s="137" t="s">
        <v>277</v>
      </c>
      <c r="M1941" s="146" t="s">
        <v>277</v>
      </c>
      <c r="N1941" s="137">
        <v>0.88590604026845643</v>
      </c>
      <c r="O1941" s="138">
        <v>0.88888888888888884</v>
      </c>
      <c r="P1941" s="137">
        <v>0.91222570533090919</v>
      </c>
      <c r="Q1941" s="138">
        <v>0.9582251884841666</v>
      </c>
    </row>
    <row r="1942" spans="1:17" ht="20.149999999999999" customHeight="1" x14ac:dyDescent="0.35">
      <c r="A1942" s="148"/>
      <c r="C1942" s="136" t="s">
        <v>2202</v>
      </c>
      <c r="D1942" s="143" t="s">
        <v>277</v>
      </c>
      <c r="E1942" s="146" t="s">
        <v>277</v>
      </c>
      <c r="F1942" s="137" t="s">
        <v>277</v>
      </c>
      <c r="G1942" s="138" t="s">
        <v>277</v>
      </c>
      <c r="H1942" s="143" t="s">
        <v>277</v>
      </c>
      <c r="I1942" s="146" t="s">
        <v>277</v>
      </c>
      <c r="J1942" s="137" t="s">
        <v>277</v>
      </c>
      <c r="K1942" s="146" t="s">
        <v>277</v>
      </c>
      <c r="L1942" s="137" t="s">
        <v>277</v>
      </c>
      <c r="M1942" s="146" t="s">
        <v>277</v>
      </c>
      <c r="N1942" s="137" t="s">
        <v>277</v>
      </c>
      <c r="O1942" s="138" t="s">
        <v>277</v>
      </c>
      <c r="P1942" s="137">
        <v>0.96969696969818187</v>
      </c>
      <c r="Q1942" s="138">
        <v>0.96666666666800016</v>
      </c>
    </row>
    <row r="1943" spans="1:17" ht="20.149999999999999" customHeight="1" x14ac:dyDescent="0.35">
      <c r="A1943" s="148"/>
      <c r="C1943" s="136" t="s">
        <v>2203</v>
      </c>
      <c r="D1943" s="143" t="s">
        <v>277</v>
      </c>
      <c r="E1943" s="146" t="s">
        <v>277</v>
      </c>
      <c r="F1943" s="137">
        <v>0.9998999999999999</v>
      </c>
      <c r="G1943" s="138">
        <v>0.99288527272727267</v>
      </c>
      <c r="H1943" s="143" t="s">
        <v>277</v>
      </c>
      <c r="I1943" s="146" t="s">
        <v>277</v>
      </c>
      <c r="J1943" s="137" t="s">
        <v>277</v>
      </c>
      <c r="K1943" s="146" t="s">
        <v>277</v>
      </c>
      <c r="L1943" s="137" t="s">
        <v>277</v>
      </c>
      <c r="M1943" s="146" t="s">
        <v>277</v>
      </c>
      <c r="N1943" s="137" t="s">
        <v>277</v>
      </c>
      <c r="O1943" s="138" t="s">
        <v>277</v>
      </c>
      <c r="P1943" s="137" t="s">
        <v>277</v>
      </c>
      <c r="Q1943" s="138" t="s">
        <v>277</v>
      </c>
    </row>
    <row r="1944" spans="1:17" ht="20.149999999999999" customHeight="1" x14ac:dyDescent="0.35">
      <c r="A1944" s="148"/>
      <c r="C1944" s="136" t="s">
        <v>2204</v>
      </c>
      <c r="D1944" s="143" t="s">
        <v>277</v>
      </c>
      <c r="E1944" s="146" t="s">
        <v>277</v>
      </c>
      <c r="F1944" s="137" t="s">
        <v>277</v>
      </c>
      <c r="G1944" s="138" t="s">
        <v>277</v>
      </c>
      <c r="H1944" s="143" t="s">
        <v>277</v>
      </c>
      <c r="I1944" s="146" t="s">
        <v>277</v>
      </c>
      <c r="J1944" s="137" t="s">
        <v>277</v>
      </c>
      <c r="K1944" s="146" t="s">
        <v>277</v>
      </c>
      <c r="L1944" s="137" t="s">
        <v>277</v>
      </c>
      <c r="M1944" s="146" t="s">
        <v>277</v>
      </c>
      <c r="N1944" s="137" t="s">
        <v>277</v>
      </c>
      <c r="O1944" s="138" t="s">
        <v>277</v>
      </c>
      <c r="P1944" s="137">
        <v>1</v>
      </c>
      <c r="Q1944" s="138">
        <v>1</v>
      </c>
    </row>
    <row r="1945" spans="1:17" ht="20.149999999999999" customHeight="1" x14ac:dyDescent="0.35">
      <c r="A1945" s="148"/>
      <c r="C1945" s="136" t="s">
        <v>2205</v>
      </c>
      <c r="D1945" s="143" t="s">
        <v>277</v>
      </c>
      <c r="E1945" s="146" t="s">
        <v>277</v>
      </c>
      <c r="F1945" s="137" t="s">
        <v>277</v>
      </c>
      <c r="G1945" s="138" t="s">
        <v>277</v>
      </c>
      <c r="H1945" s="143" t="s">
        <v>277</v>
      </c>
      <c r="I1945" s="146" t="s">
        <v>277</v>
      </c>
      <c r="J1945" s="137" t="s">
        <v>277</v>
      </c>
      <c r="K1945" s="146" t="s">
        <v>277</v>
      </c>
      <c r="L1945" s="137" t="s">
        <v>277</v>
      </c>
      <c r="M1945" s="146" t="s">
        <v>277</v>
      </c>
      <c r="N1945" s="137" t="s">
        <v>277</v>
      </c>
      <c r="O1945" s="138" t="s">
        <v>277</v>
      </c>
      <c r="P1945" s="137">
        <v>1</v>
      </c>
      <c r="Q1945" s="138">
        <v>0.98611111111249994</v>
      </c>
    </row>
    <row r="1946" spans="1:17" ht="20.149999999999999" customHeight="1" x14ac:dyDescent="0.35">
      <c r="A1946" s="148"/>
      <c r="C1946" s="136" t="s">
        <v>2206</v>
      </c>
      <c r="D1946" s="143" t="s">
        <v>277</v>
      </c>
      <c r="E1946" s="146" t="s">
        <v>277</v>
      </c>
      <c r="F1946" s="137" t="s">
        <v>277</v>
      </c>
      <c r="G1946" s="138" t="s">
        <v>277</v>
      </c>
      <c r="H1946" s="143" t="s">
        <v>277</v>
      </c>
      <c r="I1946" s="146" t="s">
        <v>277</v>
      </c>
      <c r="J1946" s="137" t="s">
        <v>277</v>
      </c>
      <c r="K1946" s="146" t="s">
        <v>277</v>
      </c>
      <c r="L1946" s="137" t="s">
        <v>277</v>
      </c>
      <c r="M1946" s="146" t="s">
        <v>277</v>
      </c>
      <c r="N1946" s="137" t="s">
        <v>277</v>
      </c>
      <c r="O1946" s="138" t="s">
        <v>277</v>
      </c>
      <c r="P1946" s="137">
        <v>0.90476190477000007</v>
      </c>
      <c r="Q1946" s="138">
        <v>0.90476190477000007</v>
      </c>
    </row>
    <row r="1947" spans="1:17" ht="20.149999999999999" customHeight="1" x14ac:dyDescent="0.35">
      <c r="A1947" s="148"/>
      <c r="C1947" s="136" t="s">
        <v>2207</v>
      </c>
      <c r="D1947" s="143" t="s">
        <v>277</v>
      </c>
      <c r="E1947" s="146" t="s">
        <v>277</v>
      </c>
      <c r="F1947" s="137" t="s">
        <v>277</v>
      </c>
      <c r="G1947" s="138" t="s">
        <v>277</v>
      </c>
      <c r="H1947" s="143" t="s">
        <v>277</v>
      </c>
      <c r="I1947" s="146" t="s">
        <v>277</v>
      </c>
      <c r="J1947" s="137" t="s">
        <v>277</v>
      </c>
      <c r="K1947" s="146" t="s">
        <v>277</v>
      </c>
      <c r="L1947" s="137" t="s">
        <v>277</v>
      </c>
      <c r="M1947" s="146" t="s">
        <v>277</v>
      </c>
      <c r="N1947" s="137" t="s">
        <v>277</v>
      </c>
      <c r="O1947" s="138" t="s">
        <v>277</v>
      </c>
      <c r="P1947" s="137">
        <v>0.88071107320416675</v>
      </c>
      <c r="Q1947" s="138">
        <v>0.88397910658909096</v>
      </c>
    </row>
    <row r="1948" spans="1:17" ht="20.149999999999999" customHeight="1" x14ac:dyDescent="0.35">
      <c r="A1948" s="148"/>
      <c r="C1948" s="136" t="s">
        <v>2208</v>
      </c>
      <c r="D1948" s="143" t="s">
        <v>277</v>
      </c>
      <c r="E1948" s="146" t="s">
        <v>277</v>
      </c>
      <c r="F1948" s="137" t="s">
        <v>277</v>
      </c>
      <c r="G1948" s="138" t="s">
        <v>277</v>
      </c>
      <c r="H1948" s="143" t="s">
        <v>277</v>
      </c>
      <c r="I1948" s="146" t="s">
        <v>277</v>
      </c>
      <c r="J1948" s="137" t="s">
        <v>277</v>
      </c>
      <c r="K1948" s="146" t="s">
        <v>277</v>
      </c>
      <c r="L1948" s="137" t="s">
        <v>277</v>
      </c>
      <c r="M1948" s="146" t="s">
        <v>277</v>
      </c>
      <c r="N1948" s="137" t="s">
        <v>277</v>
      </c>
      <c r="O1948" s="138" t="s">
        <v>277</v>
      </c>
      <c r="P1948" s="137">
        <v>0.96166666666666667</v>
      </c>
      <c r="Q1948" s="138">
        <v>0.94965367965545466</v>
      </c>
    </row>
    <row r="1949" spans="1:17" ht="20.149999999999999" customHeight="1" x14ac:dyDescent="0.35">
      <c r="A1949" s="148"/>
      <c r="C1949" s="136" t="s">
        <v>2209</v>
      </c>
      <c r="D1949" s="143" t="s">
        <v>277</v>
      </c>
      <c r="E1949" s="146" t="s">
        <v>277</v>
      </c>
      <c r="F1949" s="137">
        <v>0</v>
      </c>
      <c r="G1949" s="138">
        <v>0.99983745454545447</v>
      </c>
      <c r="H1949" s="143" t="s">
        <v>277</v>
      </c>
      <c r="I1949" s="146" t="s">
        <v>277</v>
      </c>
      <c r="J1949" s="137" t="s">
        <v>277</v>
      </c>
      <c r="K1949" s="146" t="s">
        <v>277</v>
      </c>
      <c r="L1949" s="137" t="s">
        <v>277</v>
      </c>
      <c r="M1949" s="146" t="s">
        <v>277</v>
      </c>
      <c r="N1949" s="137">
        <v>0.66666666666666663</v>
      </c>
      <c r="O1949" s="138">
        <v>1</v>
      </c>
      <c r="P1949" s="137">
        <v>0.97685185185916668</v>
      </c>
      <c r="Q1949" s="138">
        <v>0.96843322908250007</v>
      </c>
    </row>
    <row r="1950" spans="1:17" ht="20.149999999999999" customHeight="1" x14ac:dyDescent="0.35">
      <c r="A1950" s="148"/>
      <c r="C1950" s="136" t="s">
        <v>2210</v>
      </c>
      <c r="D1950" s="143" t="s">
        <v>277</v>
      </c>
      <c r="E1950" s="146" t="s">
        <v>277</v>
      </c>
      <c r="F1950" s="137">
        <v>0</v>
      </c>
      <c r="G1950" s="138">
        <v>1</v>
      </c>
      <c r="H1950" s="143" t="s">
        <v>277</v>
      </c>
      <c r="I1950" s="146" t="s">
        <v>277</v>
      </c>
      <c r="J1950" s="137" t="s">
        <v>277</v>
      </c>
      <c r="K1950" s="146" t="s">
        <v>277</v>
      </c>
      <c r="L1950" s="137" t="s">
        <v>277</v>
      </c>
      <c r="M1950" s="146" t="s">
        <v>277</v>
      </c>
      <c r="N1950" s="137" t="s">
        <v>277</v>
      </c>
      <c r="O1950" s="138" t="s">
        <v>277</v>
      </c>
      <c r="P1950" s="137" t="s">
        <v>277</v>
      </c>
      <c r="Q1950" s="138" t="s">
        <v>277</v>
      </c>
    </row>
    <row r="1951" spans="1:17" ht="20.149999999999999" customHeight="1" x14ac:dyDescent="0.35">
      <c r="A1951" s="148"/>
      <c r="C1951" s="136" t="s">
        <v>2211</v>
      </c>
      <c r="D1951" s="143" t="s">
        <v>277</v>
      </c>
      <c r="E1951" s="146" t="s">
        <v>277</v>
      </c>
      <c r="F1951" s="137">
        <v>0</v>
      </c>
      <c r="G1951" s="138">
        <v>1</v>
      </c>
      <c r="H1951" s="143" t="s">
        <v>277</v>
      </c>
      <c r="I1951" s="146" t="s">
        <v>277</v>
      </c>
      <c r="J1951" s="137">
        <v>0.88985495964714723</v>
      </c>
      <c r="K1951" s="146">
        <v>0.85076016348452188</v>
      </c>
      <c r="L1951" s="137" t="s">
        <v>277</v>
      </c>
      <c r="M1951" s="146" t="s">
        <v>277</v>
      </c>
      <c r="N1951" s="137" t="s">
        <v>277</v>
      </c>
      <c r="O1951" s="138" t="s">
        <v>277</v>
      </c>
      <c r="P1951" s="137">
        <v>0.93445545787727269</v>
      </c>
      <c r="Q1951" s="138">
        <v>0.9222049804800001</v>
      </c>
    </row>
    <row r="1952" spans="1:17" ht="20.149999999999999" customHeight="1" x14ac:dyDescent="0.35">
      <c r="A1952" s="148"/>
      <c r="C1952" s="136" t="s">
        <v>2212</v>
      </c>
      <c r="D1952" s="143" t="s">
        <v>277</v>
      </c>
      <c r="E1952" s="146" t="s">
        <v>277</v>
      </c>
      <c r="F1952" s="137" t="s">
        <v>277</v>
      </c>
      <c r="G1952" s="138" t="s">
        <v>277</v>
      </c>
      <c r="H1952" s="143" t="s">
        <v>277</v>
      </c>
      <c r="I1952" s="146" t="s">
        <v>277</v>
      </c>
      <c r="J1952" s="137" t="s">
        <v>277</v>
      </c>
      <c r="K1952" s="146" t="s">
        <v>277</v>
      </c>
      <c r="L1952" s="137" t="s">
        <v>277</v>
      </c>
      <c r="M1952" s="146" t="s">
        <v>277</v>
      </c>
      <c r="N1952" s="137" t="s">
        <v>277</v>
      </c>
      <c r="O1952" s="138" t="s">
        <v>277</v>
      </c>
      <c r="P1952" s="137">
        <v>0.8641975308683334</v>
      </c>
      <c r="Q1952" s="138">
        <v>0.93219373219800017</v>
      </c>
    </row>
    <row r="1953" spans="1:17" ht="20.149999999999999" customHeight="1" x14ac:dyDescent="0.35">
      <c r="A1953" s="148"/>
      <c r="C1953" s="136" t="s">
        <v>2213</v>
      </c>
      <c r="D1953" s="143" t="s">
        <v>277</v>
      </c>
      <c r="E1953" s="146" t="s">
        <v>277</v>
      </c>
      <c r="F1953" s="137" t="s">
        <v>277</v>
      </c>
      <c r="G1953" s="138" t="s">
        <v>277</v>
      </c>
      <c r="H1953" s="143" t="s">
        <v>277</v>
      </c>
      <c r="I1953" s="146" t="s">
        <v>277</v>
      </c>
      <c r="J1953" s="137" t="s">
        <v>277</v>
      </c>
      <c r="K1953" s="146" t="s">
        <v>277</v>
      </c>
      <c r="L1953" s="137" t="s">
        <v>277</v>
      </c>
      <c r="M1953" s="146" t="s">
        <v>277</v>
      </c>
      <c r="N1953" s="137">
        <v>0.8</v>
      </c>
      <c r="O1953" s="138">
        <v>0.58333333333333337</v>
      </c>
      <c r="P1953" s="137">
        <v>0.98936170212999996</v>
      </c>
      <c r="Q1953" s="138">
        <v>0.97369210516249993</v>
      </c>
    </row>
    <row r="1954" spans="1:17" ht="20.149999999999999" customHeight="1" x14ac:dyDescent="0.35">
      <c r="A1954" s="148"/>
      <c r="C1954" s="136" t="s">
        <v>2214</v>
      </c>
      <c r="D1954" s="143" t="s">
        <v>277</v>
      </c>
      <c r="E1954" s="146" t="s">
        <v>277</v>
      </c>
      <c r="F1954" s="137" t="s">
        <v>277</v>
      </c>
      <c r="G1954" s="138" t="s">
        <v>277</v>
      </c>
      <c r="H1954" s="143" t="s">
        <v>277</v>
      </c>
      <c r="I1954" s="146" t="s">
        <v>277</v>
      </c>
      <c r="J1954" s="137" t="s">
        <v>277</v>
      </c>
      <c r="K1954" s="146" t="s">
        <v>277</v>
      </c>
      <c r="L1954" s="137" t="s">
        <v>277</v>
      </c>
      <c r="M1954" s="146" t="s">
        <v>277</v>
      </c>
      <c r="N1954" s="137" t="s">
        <v>277</v>
      </c>
      <c r="O1954" s="138" t="s">
        <v>277</v>
      </c>
      <c r="P1954" s="137">
        <v>0.94494047619083332</v>
      </c>
      <c r="Q1954" s="138">
        <v>0.97727272727272729</v>
      </c>
    </row>
    <row r="1955" spans="1:17" ht="20.149999999999999" customHeight="1" x14ac:dyDescent="0.35">
      <c r="A1955" s="148"/>
      <c r="C1955" s="136" t="s">
        <v>2215</v>
      </c>
      <c r="D1955" s="143" t="s">
        <v>277</v>
      </c>
      <c r="E1955" s="146" t="s">
        <v>277</v>
      </c>
      <c r="F1955" s="137" t="s">
        <v>277</v>
      </c>
      <c r="G1955" s="138" t="s">
        <v>277</v>
      </c>
      <c r="H1955" s="143" t="s">
        <v>277</v>
      </c>
      <c r="I1955" s="146" t="s">
        <v>277</v>
      </c>
      <c r="J1955" s="137" t="s">
        <v>277</v>
      </c>
      <c r="K1955" s="146" t="s">
        <v>277</v>
      </c>
      <c r="L1955" s="137" t="s">
        <v>277</v>
      </c>
      <c r="M1955" s="146" t="s">
        <v>277</v>
      </c>
      <c r="N1955" s="137" t="s">
        <v>277</v>
      </c>
      <c r="O1955" s="138" t="s">
        <v>277</v>
      </c>
      <c r="P1955" s="137">
        <v>0.75555555555999998</v>
      </c>
      <c r="Q1955" s="138">
        <v>0.87777777778100008</v>
      </c>
    </row>
    <row r="1956" spans="1:17" ht="20.149999999999999" customHeight="1" x14ac:dyDescent="0.35">
      <c r="A1956" s="148"/>
      <c r="C1956" s="136" t="s">
        <v>2216</v>
      </c>
      <c r="D1956" s="143" t="s">
        <v>277</v>
      </c>
      <c r="E1956" s="146" t="s">
        <v>277</v>
      </c>
      <c r="F1956" s="137" t="s">
        <v>277</v>
      </c>
      <c r="G1956" s="138" t="s">
        <v>277</v>
      </c>
      <c r="H1956" s="143" t="s">
        <v>277</v>
      </c>
      <c r="I1956" s="146" t="s">
        <v>277</v>
      </c>
      <c r="J1956" s="137" t="s">
        <v>277</v>
      </c>
      <c r="K1956" s="146" t="s">
        <v>277</v>
      </c>
      <c r="L1956" s="137" t="s">
        <v>277</v>
      </c>
      <c r="M1956" s="146" t="s">
        <v>277</v>
      </c>
      <c r="N1956" s="137" t="s">
        <v>277</v>
      </c>
      <c r="O1956" s="138" t="s">
        <v>277</v>
      </c>
      <c r="P1956" s="137">
        <v>0.77646520146833342</v>
      </c>
      <c r="Q1956" s="138">
        <v>0.92579365079833342</v>
      </c>
    </row>
    <row r="1957" spans="1:17" ht="20.149999999999999" customHeight="1" x14ac:dyDescent="0.35">
      <c r="A1957" s="148"/>
      <c r="C1957" s="136" t="s">
        <v>2217</v>
      </c>
      <c r="D1957" s="143">
        <v>0.99966807733798002</v>
      </c>
      <c r="E1957" s="146">
        <v>0.99991753937494798</v>
      </c>
      <c r="F1957" s="137">
        <v>0</v>
      </c>
      <c r="G1957" s="138">
        <v>0.99997281818181816</v>
      </c>
      <c r="H1957" s="143" t="s">
        <v>277</v>
      </c>
      <c r="I1957" s="146" t="s">
        <v>277</v>
      </c>
      <c r="J1957" s="137" t="s">
        <v>277</v>
      </c>
      <c r="K1957" s="146" t="s">
        <v>277</v>
      </c>
      <c r="L1957" s="137" t="s">
        <v>277</v>
      </c>
      <c r="M1957" s="146" t="s">
        <v>277</v>
      </c>
      <c r="N1957" s="137" t="s">
        <v>277</v>
      </c>
      <c r="O1957" s="138" t="s">
        <v>277</v>
      </c>
      <c r="P1957" s="137" t="s">
        <v>277</v>
      </c>
      <c r="Q1957" s="138">
        <v>0.93933823529500005</v>
      </c>
    </row>
    <row r="1958" spans="1:17" ht="20.149999999999999" customHeight="1" x14ac:dyDescent="0.35">
      <c r="A1958" s="148"/>
      <c r="C1958" s="136" t="s">
        <v>2218</v>
      </c>
      <c r="D1958" s="143" t="s">
        <v>277</v>
      </c>
      <c r="E1958" s="146" t="s">
        <v>277</v>
      </c>
      <c r="F1958" s="137" t="s">
        <v>277</v>
      </c>
      <c r="G1958" s="138" t="s">
        <v>277</v>
      </c>
      <c r="H1958" s="143" t="s">
        <v>277</v>
      </c>
      <c r="I1958" s="146" t="s">
        <v>277</v>
      </c>
      <c r="J1958" s="137" t="s">
        <v>277</v>
      </c>
      <c r="K1958" s="146" t="s">
        <v>277</v>
      </c>
      <c r="L1958" s="137" t="s">
        <v>277</v>
      </c>
      <c r="M1958" s="146" t="s">
        <v>277</v>
      </c>
      <c r="N1958" s="137" t="s">
        <v>277</v>
      </c>
      <c r="O1958" s="138" t="s">
        <v>277</v>
      </c>
      <c r="P1958" s="137">
        <v>0.9500000000033334</v>
      </c>
      <c r="Q1958" s="138">
        <v>0.98888888889000004</v>
      </c>
    </row>
    <row r="1959" spans="1:17" ht="20.149999999999999" customHeight="1" x14ac:dyDescent="0.35">
      <c r="A1959" s="148"/>
      <c r="C1959" s="136" t="s">
        <v>2219</v>
      </c>
      <c r="D1959" s="143" t="s">
        <v>277</v>
      </c>
      <c r="E1959" s="146" t="s">
        <v>277</v>
      </c>
      <c r="F1959" s="137" t="s">
        <v>277</v>
      </c>
      <c r="G1959" s="138" t="s">
        <v>277</v>
      </c>
      <c r="H1959" s="143" t="s">
        <v>277</v>
      </c>
      <c r="I1959" s="146" t="s">
        <v>277</v>
      </c>
      <c r="J1959" s="137" t="s">
        <v>277</v>
      </c>
      <c r="K1959" s="146" t="s">
        <v>277</v>
      </c>
      <c r="L1959" s="137" t="s">
        <v>277</v>
      </c>
      <c r="M1959" s="146" t="s">
        <v>277</v>
      </c>
      <c r="N1959" s="137" t="s">
        <v>277</v>
      </c>
      <c r="O1959" s="138" t="s">
        <v>277</v>
      </c>
      <c r="P1959" s="137">
        <v>0.96938775510499997</v>
      </c>
      <c r="Q1959" s="138">
        <v>0.93994264507699998</v>
      </c>
    </row>
    <row r="1960" spans="1:17" ht="20.149999999999999" customHeight="1" x14ac:dyDescent="0.35">
      <c r="A1960" s="148"/>
      <c r="C1960" s="136" t="s">
        <v>2220</v>
      </c>
      <c r="D1960" s="143" t="s">
        <v>277</v>
      </c>
      <c r="E1960" s="146" t="s">
        <v>277</v>
      </c>
      <c r="F1960" s="137" t="s">
        <v>277</v>
      </c>
      <c r="G1960" s="138" t="s">
        <v>277</v>
      </c>
      <c r="H1960" s="143" t="s">
        <v>277</v>
      </c>
      <c r="I1960" s="146" t="s">
        <v>277</v>
      </c>
      <c r="J1960" s="137" t="s">
        <v>277</v>
      </c>
      <c r="K1960" s="146" t="s">
        <v>277</v>
      </c>
      <c r="L1960" s="137" t="s">
        <v>277</v>
      </c>
      <c r="M1960" s="146" t="s">
        <v>277</v>
      </c>
      <c r="N1960" s="137" t="s">
        <v>277</v>
      </c>
      <c r="O1960" s="138" t="s">
        <v>277</v>
      </c>
      <c r="P1960" s="137">
        <v>0.87916666666666676</v>
      </c>
      <c r="Q1960" s="138">
        <v>0.94</v>
      </c>
    </row>
    <row r="1961" spans="1:17" ht="20.149999999999999" customHeight="1" x14ac:dyDescent="0.35">
      <c r="A1961" s="148"/>
      <c r="C1961" s="136" t="s">
        <v>2221</v>
      </c>
      <c r="D1961" s="143" t="s">
        <v>277</v>
      </c>
      <c r="E1961" s="146" t="s">
        <v>277</v>
      </c>
      <c r="F1961" s="137" t="s">
        <v>277</v>
      </c>
      <c r="G1961" s="138" t="s">
        <v>277</v>
      </c>
      <c r="H1961" s="143" t="s">
        <v>277</v>
      </c>
      <c r="I1961" s="146" t="s">
        <v>277</v>
      </c>
      <c r="J1961" s="137">
        <v>0.98958116896963466</v>
      </c>
      <c r="K1961" s="146">
        <v>0.98762436957588928</v>
      </c>
      <c r="L1961" s="137" t="s">
        <v>277</v>
      </c>
      <c r="M1961" s="146" t="s">
        <v>277</v>
      </c>
      <c r="N1961" s="137" t="s">
        <v>277</v>
      </c>
      <c r="O1961" s="138" t="s">
        <v>277</v>
      </c>
      <c r="P1961" s="137">
        <v>0.94071691176833327</v>
      </c>
      <c r="Q1961" s="138">
        <v>0.84803921569166674</v>
      </c>
    </row>
    <row r="1962" spans="1:17" ht="20.149999999999999" customHeight="1" x14ac:dyDescent="0.35">
      <c r="A1962" s="148"/>
      <c r="C1962" s="136" t="s">
        <v>2222</v>
      </c>
      <c r="D1962" s="143" t="s">
        <v>277</v>
      </c>
      <c r="E1962" s="146" t="s">
        <v>277</v>
      </c>
      <c r="F1962" s="137">
        <v>0</v>
      </c>
      <c r="G1962" s="138">
        <v>0.99889518181818182</v>
      </c>
      <c r="H1962" s="143" t="s">
        <v>277</v>
      </c>
      <c r="I1962" s="146" t="s">
        <v>277</v>
      </c>
      <c r="J1962" s="137" t="s">
        <v>277</v>
      </c>
      <c r="K1962" s="146" t="s">
        <v>277</v>
      </c>
      <c r="L1962" s="137" t="s">
        <v>277</v>
      </c>
      <c r="M1962" s="146" t="s">
        <v>277</v>
      </c>
      <c r="N1962" s="137" t="s">
        <v>277</v>
      </c>
      <c r="O1962" s="138" t="s">
        <v>277</v>
      </c>
      <c r="P1962" s="137" t="s">
        <v>277</v>
      </c>
      <c r="Q1962" s="138" t="s">
        <v>277</v>
      </c>
    </row>
    <row r="1963" spans="1:17" ht="20.149999999999999" customHeight="1" x14ac:dyDescent="0.35">
      <c r="A1963" s="148"/>
      <c r="C1963" s="136" t="s">
        <v>2223</v>
      </c>
      <c r="D1963" s="143" t="s">
        <v>277</v>
      </c>
      <c r="E1963" s="146" t="s">
        <v>277</v>
      </c>
      <c r="F1963" s="137" t="s">
        <v>277</v>
      </c>
      <c r="G1963" s="138" t="s">
        <v>277</v>
      </c>
      <c r="H1963" s="143" t="s">
        <v>277</v>
      </c>
      <c r="I1963" s="146" t="s">
        <v>277</v>
      </c>
      <c r="J1963" s="137" t="s">
        <v>277</v>
      </c>
      <c r="K1963" s="146" t="s">
        <v>277</v>
      </c>
      <c r="L1963" s="137" t="s">
        <v>277</v>
      </c>
      <c r="M1963" s="146" t="s">
        <v>277</v>
      </c>
      <c r="N1963" s="137" t="s">
        <v>277</v>
      </c>
      <c r="O1963" s="138" t="s">
        <v>277</v>
      </c>
      <c r="P1963" s="137">
        <v>1</v>
      </c>
      <c r="Q1963" s="138">
        <v>0.98529411764749997</v>
      </c>
    </row>
    <row r="1964" spans="1:17" ht="20.149999999999999" customHeight="1" x14ac:dyDescent="0.35">
      <c r="A1964" s="148"/>
      <c r="C1964" s="136" t="s">
        <v>2224</v>
      </c>
      <c r="D1964" s="143" t="s">
        <v>277</v>
      </c>
      <c r="E1964" s="146" t="s">
        <v>277</v>
      </c>
      <c r="F1964" s="137">
        <v>0</v>
      </c>
      <c r="G1964" s="138">
        <v>1</v>
      </c>
      <c r="H1964" s="143" t="s">
        <v>277</v>
      </c>
      <c r="I1964" s="146" t="s">
        <v>277</v>
      </c>
      <c r="J1964" s="137" t="s">
        <v>277</v>
      </c>
      <c r="K1964" s="146" t="s">
        <v>277</v>
      </c>
      <c r="L1964" s="137" t="s">
        <v>277</v>
      </c>
      <c r="M1964" s="146" t="s">
        <v>277</v>
      </c>
      <c r="N1964" s="137" t="s">
        <v>277</v>
      </c>
      <c r="O1964" s="138" t="s">
        <v>277</v>
      </c>
      <c r="P1964" s="137">
        <v>0.86195286195833332</v>
      </c>
      <c r="Q1964" s="138">
        <v>0.89935064935333342</v>
      </c>
    </row>
    <row r="1965" spans="1:17" ht="20.149999999999999" customHeight="1" x14ac:dyDescent="0.35">
      <c r="A1965" s="148"/>
      <c r="C1965" s="136" t="s">
        <v>2225</v>
      </c>
      <c r="D1965" s="143" t="s">
        <v>277</v>
      </c>
      <c r="E1965" s="146" t="s">
        <v>277</v>
      </c>
      <c r="F1965" s="137" t="s">
        <v>277</v>
      </c>
      <c r="G1965" s="138" t="s">
        <v>277</v>
      </c>
      <c r="H1965" s="143" t="s">
        <v>277</v>
      </c>
      <c r="I1965" s="146" t="s">
        <v>277</v>
      </c>
      <c r="J1965" s="137" t="s">
        <v>277</v>
      </c>
      <c r="K1965" s="146" t="s">
        <v>277</v>
      </c>
      <c r="L1965" s="137" t="s">
        <v>277</v>
      </c>
      <c r="M1965" s="146" t="s">
        <v>277</v>
      </c>
      <c r="N1965" s="137" t="s">
        <v>277</v>
      </c>
      <c r="O1965" s="138" t="s">
        <v>277</v>
      </c>
      <c r="P1965" s="137">
        <v>0.91111111111666676</v>
      </c>
      <c r="Q1965" s="138">
        <v>0.87878787879272735</v>
      </c>
    </row>
    <row r="1966" spans="1:17" ht="20.149999999999999" customHeight="1" x14ac:dyDescent="0.35">
      <c r="A1966" s="148"/>
      <c r="C1966" s="136" t="s">
        <v>2226</v>
      </c>
      <c r="D1966" s="143" t="s">
        <v>277</v>
      </c>
      <c r="E1966" s="146" t="s">
        <v>277</v>
      </c>
      <c r="F1966" s="137" t="s">
        <v>277</v>
      </c>
      <c r="G1966" s="138" t="s">
        <v>277</v>
      </c>
      <c r="H1966" s="143" t="s">
        <v>277</v>
      </c>
      <c r="I1966" s="146" t="s">
        <v>277</v>
      </c>
      <c r="J1966" s="137">
        <v>0.95019502262443434</v>
      </c>
      <c r="K1966" s="146">
        <v>0.98647731697819363</v>
      </c>
      <c r="L1966" s="137" t="s">
        <v>277</v>
      </c>
      <c r="M1966" s="146" t="s">
        <v>277</v>
      </c>
      <c r="N1966" s="137" t="s">
        <v>277</v>
      </c>
      <c r="O1966" s="138" t="s">
        <v>277</v>
      </c>
      <c r="P1966" s="137">
        <v>0.95908050908250009</v>
      </c>
      <c r="Q1966" s="138">
        <v>0.96437226700750001</v>
      </c>
    </row>
    <row r="1967" spans="1:17" ht="20.149999999999999" customHeight="1" x14ac:dyDescent="0.35">
      <c r="A1967" s="148"/>
      <c r="C1967" s="136" t="s">
        <v>2227</v>
      </c>
      <c r="D1967" s="143" t="s">
        <v>277</v>
      </c>
      <c r="E1967" s="146" t="s">
        <v>277</v>
      </c>
      <c r="F1967" s="137">
        <v>0</v>
      </c>
      <c r="G1967" s="138">
        <v>1</v>
      </c>
      <c r="H1967" s="143" t="s">
        <v>277</v>
      </c>
      <c r="I1967" s="146" t="s">
        <v>277</v>
      </c>
      <c r="J1967" s="137" t="s">
        <v>277</v>
      </c>
      <c r="K1967" s="146" t="s">
        <v>277</v>
      </c>
      <c r="L1967" s="137" t="s">
        <v>277</v>
      </c>
      <c r="M1967" s="146" t="s">
        <v>277</v>
      </c>
      <c r="N1967" s="137" t="s">
        <v>277</v>
      </c>
      <c r="O1967" s="138" t="s">
        <v>277</v>
      </c>
      <c r="P1967" s="137" t="s">
        <v>277</v>
      </c>
      <c r="Q1967" s="138" t="s">
        <v>277</v>
      </c>
    </row>
    <row r="1968" spans="1:17" ht="20.149999999999999" customHeight="1" x14ac:dyDescent="0.35">
      <c r="A1968" s="148"/>
      <c r="C1968" s="136" t="s">
        <v>2228</v>
      </c>
      <c r="D1968" s="143" t="s">
        <v>277</v>
      </c>
      <c r="E1968" s="146" t="s">
        <v>277</v>
      </c>
      <c r="F1968" s="137" t="s">
        <v>277</v>
      </c>
      <c r="G1968" s="138" t="s">
        <v>277</v>
      </c>
      <c r="H1968" s="143" t="s">
        <v>277</v>
      </c>
      <c r="I1968" s="146" t="s">
        <v>277</v>
      </c>
      <c r="J1968" s="137" t="s">
        <v>277</v>
      </c>
      <c r="K1968" s="146" t="s">
        <v>277</v>
      </c>
      <c r="L1968" s="137" t="s">
        <v>277</v>
      </c>
      <c r="M1968" s="146" t="s">
        <v>277</v>
      </c>
      <c r="N1968" s="137" t="s">
        <v>277</v>
      </c>
      <c r="O1968" s="138" t="s">
        <v>277</v>
      </c>
      <c r="P1968" s="137">
        <v>0.94230769231</v>
      </c>
      <c r="Q1968" s="138">
        <v>0.98333333333500006</v>
      </c>
    </row>
    <row r="1969" spans="1:17" ht="20.149999999999999" customHeight="1" x14ac:dyDescent="0.35">
      <c r="A1969" s="148"/>
      <c r="C1969" s="136" t="s">
        <v>2229</v>
      </c>
      <c r="D1969" s="143" t="s">
        <v>277</v>
      </c>
      <c r="E1969" s="146" t="s">
        <v>277</v>
      </c>
      <c r="F1969" s="137">
        <v>0.998</v>
      </c>
      <c r="G1969" s="138">
        <v>0.95512963636363646</v>
      </c>
      <c r="H1969" s="143" t="s">
        <v>277</v>
      </c>
      <c r="I1969" s="146" t="s">
        <v>277</v>
      </c>
      <c r="J1969" s="137" t="s">
        <v>277</v>
      </c>
      <c r="K1969" s="146" t="s">
        <v>277</v>
      </c>
      <c r="L1969" s="137" t="s">
        <v>277</v>
      </c>
      <c r="M1969" s="146" t="s">
        <v>277</v>
      </c>
      <c r="N1969" s="137" t="s">
        <v>277</v>
      </c>
      <c r="O1969" s="138">
        <v>1</v>
      </c>
      <c r="P1969" s="137">
        <v>0.92924382716083342</v>
      </c>
      <c r="Q1969" s="138">
        <v>0.92281310916250003</v>
      </c>
    </row>
    <row r="1970" spans="1:17" ht="20.149999999999999" customHeight="1" x14ac:dyDescent="0.35">
      <c r="A1970" s="148"/>
      <c r="C1970" s="136" t="s">
        <v>2230</v>
      </c>
      <c r="D1970" s="143" t="s">
        <v>277</v>
      </c>
      <c r="E1970" s="146" t="s">
        <v>277</v>
      </c>
      <c r="F1970" s="137" t="s">
        <v>277</v>
      </c>
      <c r="G1970" s="138" t="s">
        <v>277</v>
      </c>
      <c r="H1970" s="143" t="s">
        <v>277</v>
      </c>
      <c r="I1970" s="146" t="s">
        <v>277</v>
      </c>
      <c r="J1970" s="137" t="s">
        <v>277</v>
      </c>
      <c r="K1970" s="146" t="s">
        <v>277</v>
      </c>
      <c r="L1970" s="137" t="s">
        <v>277</v>
      </c>
      <c r="M1970" s="146" t="s">
        <v>277</v>
      </c>
      <c r="N1970" s="137" t="s">
        <v>277</v>
      </c>
      <c r="O1970" s="138" t="s">
        <v>277</v>
      </c>
      <c r="P1970" s="137" t="s">
        <v>277</v>
      </c>
      <c r="Q1970" s="138">
        <v>1</v>
      </c>
    </row>
    <row r="1971" spans="1:17" ht="20.149999999999999" customHeight="1" x14ac:dyDescent="0.35">
      <c r="A1971" s="148"/>
      <c r="C1971" s="136" t="s">
        <v>2231</v>
      </c>
      <c r="D1971" s="143" t="s">
        <v>277</v>
      </c>
      <c r="E1971" s="146" t="s">
        <v>277</v>
      </c>
      <c r="F1971" s="137" t="s">
        <v>277</v>
      </c>
      <c r="G1971" s="138" t="s">
        <v>277</v>
      </c>
      <c r="H1971" s="143" t="s">
        <v>277</v>
      </c>
      <c r="I1971" s="146" t="s">
        <v>277</v>
      </c>
      <c r="J1971" s="137" t="s">
        <v>277</v>
      </c>
      <c r="K1971" s="146" t="s">
        <v>277</v>
      </c>
      <c r="L1971" s="137" t="s">
        <v>277</v>
      </c>
      <c r="M1971" s="146" t="s">
        <v>277</v>
      </c>
      <c r="N1971" s="137" t="s">
        <v>277</v>
      </c>
      <c r="O1971" s="138" t="s">
        <v>277</v>
      </c>
      <c r="P1971" s="137">
        <v>0.92892156863250008</v>
      </c>
      <c r="Q1971" s="138">
        <v>0.93850267380090913</v>
      </c>
    </row>
    <row r="1972" spans="1:17" ht="20.149999999999999" customHeight="1" x14ac:dyDescent="0.35">
      <c r="A1972" s="148"/>
      <c r="C1972" s="136" t="s">
        <v>2232</v>
      </c>
      <c r="D1972" s="143" t="s">
        <v>277</v>
      </c>
      <c r="E1972" s="146" t="s">
        <v>277</v>
      </c>
      <c r="F1972" s="137" t="s">
        <v>277</v>
      </c>
      <c r="G1972" s="138" t="s">
        <v>277</v>
      </c>
      <c r="H1972" s="143" t="s">
        <v>277</v>
      </c>
      <c r="I1972" s="146" t="s">
        <v>277</v>
      </c>
      <c r="J1972" s="137" t="s">
        <v>277</v>
      </c>
      <c r="K1972" s="146" t="s">
        <v>277</v>
      </c>
      <c r="L1972" s="137" t="s">
        <v>277</v>
      </c>
      <c r="M1972" s="146" t="s">
        <v>277</v>
      </c>
      <c r="N1972" s="137" t="s">
        <v>277</v>
      </c>
      <c r="O1972" s="138" t="s">
        <v>277</v>
      </c>
      <c r="P1972" s="137">
        <v>0.95547385621250003</v>
      </c>
      <c r="Q1972" s="138">
        <v>0.98232323232499996</v>
      </c>
    </row>
    <row r="1973" spans="1:17" ht="20.149999999999999" customHeight="1" x14ac:dyDescent="0.35">
      <c r="A1973" s="148"/>
      <c r="C1973" s="136" t="s">
        <v>2233</v>
      </c>
      <c r="D1973" s="143" t="s">
        <v>277</v>
      </c>
      <c r="E1973" s="146" t="s">
        <v>277</v>
      </c>
      <c r="F1973" s="137" t="s">
        <v>277</v>
      </c>
      <c r="G1973" s="138" t="s">
        <v>277</v>
      </c>
      <c r="H1973" s="143" t="s">
        <v>277</v>
      </c>
      <c r="I1973" s="146" t="s">
        <v>277</v>
      </c>
      <c r="J1973" s="137" t="s">
        <v>277</v>
      </c>
      <c r="K1973" s="146" t="s">
        <v>277</v>
      </c>
      <c r="L1973" s="137" t="s">
        <v>277</v>
      </c>
      <c r="M1973" s="146" t="s">
        <v>277</v>
      </c>
      <c r="N1973" s="137" t="s">
        <v>277</v>
      </c>
      <c r="O1973" s="138" t="s">
        <v>277</v>
      </c>
      <c r="P1973" s="137">
        <v>0.91666666667500007</v>
      </c>
      <c r="Q1973" s="138">
        <v>0.9761904761950001</v>
      </c>
    </row>
    <row r="1974" spans="1:17" ht="20.149999999999999" customHeight="1" x14ac:dyDescent="0.35">
      <c r="A1974" s="148"/>
      <c r="C1974" s="136" t="s">
        <v>2234</v>
      </c>
      <c r="D1974" s="143">
        <v>0.87778446718844105</v>
      </c>
      <c r="E1974" s="146">
        <v>0.816805450416351</v>
      </c>
      <c r="F1974" s="137">
        <v>0</v>
      </c>
      <c r="G1974" s="138">
        <v>1</v>
      </c>
      <c r="H1974" s="143" t="s">
        <v>277</v>
      </c>
      <c r="I1974" s="146" t="s">
        <v>277</v>
      </c>
      <c r="J1974" s="137" t="s">
        <v>277</v>
      </c>
      <c r="K1974" s="146" t="s">
        <v>277</v>
      </c>
      <c r="L1974" s="137" t="s">
        <v>277</v>
      </c>
      <c r="M1974" s="146" t="s">
        <v>277</v>
      </c>
      <c r="N1974" s="137" t="s">
        <v>277</v>
      </c>
      <c r="O1974" s="138" t="s">
        <v>277</v>
      </c>
      <c r="P1974" s="137" t="s">
        <v>277</v>
      </c>
      <c r="Q1974" s="138">
        <v>1</v>
      </c>
    </row>
    <row r="1975" spans="1:17" ht="20.149999999999999" customHeight="1" x14ac:dyDescent="0.35">
      <c r="A1975" s="148"/>
      <c r="C1975" s="136" t="s">
        <v>2235</v>
      </c>
      <c r="D1975" s="143" t="s">
        <v>277</v>
      </c>
      <c r="E1975" s="146" t="s">
        <v>277</v>
      </c>
      <c r="F1975" s="137">
        <v>0</v>
      </c>
      <c r="G1975" s="138">
        <v>1</v>
      </c>
      <c r="H1975" s="143" t="s">
        <v>277</v>
      </c>
      <c r="I1975" s="146" t="s">
        <v>277</v>
      </c>
      <c r="J1975" s="137" t="s">
        <v>277</v>
      </c>
      <c r="K1975" s="146" t="s">
        <v>277</v>
      </c>
      <c r="L1975" s="137" t="s">
        <v>277</v>
      </c>
      <c r="M1975" s="146" t="s">
        <v>277</v>
      </c>
      <c r="N1975" s="137" t="s">
        <v>277</v>
      </c>
      <c r="O1975" s="138" t="s">
        <v>277</v>
      </c>
      <c r="P1975" s="137" t="s">
        <v>277</v>
      </c>
      <c r="Q1975" s="138" t="s">
        <v>277</v>
      </c>
    </row>
    <row r="1976" spans="1:17" ht="20.149999999999999" customHeight="1" x14ac:dyDescent="0.35">
      <c r="A1976" s="148"/>
      <c r="C1976" s="136" t="s">
        <v>2236</v>
      </c>
      <c r="D1976" s="143" t="s">
        <v>277</v>
      </c>
      <c r="E1976" s="146" t="s">
        <v>277</v>
      </c>
      <c r="F1976" s="137" t="s">
        <v>277</v>
      </c>
      <c r="G1976" s="138" t="s">
        <v>277</v>
      </c>
      <c r="H1976" s="143" t="s">
        <v>277</v>
      </c>
      <c r="I1976" s="146" t="s">
        <v>277</v>
      </c>
      <c r="J1976" s="137" t="s">
        <v>277</v>
      </c>
      <c r="K1976" s="146" t="s">
        <v>277</v>
      </c>
      <c r="L1976" s="137" t="s">
        <v>277</v>
      </c>
      <c r="M1976" s="146" t="s">
        <v>277</v>
      </c>
      <c r="N1976" s="137" t="s">
        <v>277</v>
      </c>
      <c r="O1976" s="138" t="s">
        <v>277</v>
      </c>
      <c r="P1976" s="137">
        <v>0.94736842105500008</v>
      </c>
      <c r="Q1976" s="138">
        <v>1</v>
      </c>
    </row>
    <row r="1977" spans="1:17" ht="20.149999999999999" customHeight="1" x14ac:dyDescent="0.35">
      <c r="A1977" s="148"/>
      <c r="C1977" s="136" t="s">
        <v>2237</v>
      </c>
      <c r="D1977" s="143" t="s">
        <v>277</v>
      </c>
      <c r="E1977" s="146" t="s">
        <v>277</v>
      </c>
      <c r="F1977" s="137">
        <v>0.99919999999999998</v>
      </c>
      <c r="G1977" s="138">
        <v>0.98684518181818182</v>
      </c>
      <c r="H1977" s="143" t="s">
        <v>277</v>
      </c>
      <c r="I1977" s="146" t="s">
        <v>277</v>
      </c>
      <c r="J1977" s="137" t="s">
        <v>277</v>
      </c>
      <c r="K1977" s="146" t="s">
        <v>277</v>
      </c>
      <c r="L1977" s="137" t="s">
        <v>277</v>
      </c>
      <c r="M1977" s="146" t="s">
        <v>277</v>
      </c>
      <c r="N1977" s="137" t="s">
        <v>277</v>
      </c>
      <c r="O1977" s="138" t="s">
        <v>277</v>
      </c>
      <c r="P1977" s="137">
        <v>0.93955026455666657</v>
      </c>
      <c r="Q1977" s="138">
        <v>0.91809275794416678</v>
      </c>
    </row>
    <row r="1978" spans="1:17" ht="20.149999999999999" customHeight="1" x14ac:dyDescent="0.35">
      <c r="A1978" s="148"/>
      <c r="C1978" s="136" t="s">
        <v>2238</v>
      </c>
      <c r="D1978" s="143" t="s">
        <v>277</v>
      </c>
      <c r="E1978" s="146" t="s">
        <v>277</v>
      </c>
      <c r="F1978" s="137" t="s">
        <v>277</v>
      </c>
      <c r="G1978" s="138" t="s">
        <v>277</v>
      </c>
      <c r="H1978" s="143" t="s">
        <v>277</v>
      </c>
      <c r="I1978" s="146" t="s">
        <v>277</v>
      </c>
      <c r="J1978" s="137" t="s">
        <v>277</v>
      </c>
      <c r="K1978" s="146" t="s">
        <v>277</v>
      </c>
      <c r="L1978" s="137" t="s">
        <v>277</v>
      </c>
      <c r="M1978" s="146" t="s">
        <v>277</v>
      </c>
      <c r="N1978" s="137" t="s">
        <v>277</v>
      </c>
      <c r="O1978" s="138" t="s">
        <v>277</v>
      </c>
      <c r="P1978" s="137">
        <v>0.89583333333333326</v>
      </c>
      <c r="Q1978" s="138">
        <v>0.93620621802818194</v>
      </c>
    </row>
    <row r="1979" spans="1:17" ht="20.149999999999999" customHeight="1" x14ac:dyDescent="0.35">
      <c r="A1979" s="148"/>
      <c r="C1979" s="136" t="s">
        <v>2239</v>
      </c>
      <c r="D1979" s="143" t="s">
        <v>277</v>
      </c>
      <c r="E1979" s="146" t="s">
        <v>277</v>
      </c>
      <c r="F1979" s="137" t="s">
        <v>277</v>
      </c>
      <c r="G1979" s="138" t="s">
        <v>277</v>
      </c>
      <c r="H1979" s="143" t="s">
        <v>277</v>
      </c>
      <c r="I1979" s="146" t="s">
        <v>277</v>
      </c>
      <c r="J1979" s="137" t="s">
        <v>277</v>
      </c>
      <c r="K1979" s="146" t="s">
        <v>277</v>
      </c>
      <c r="L1979" s="137" t="s">
        <v>277</v>
      </c>
      <c r="M1979" s="146" t="s">
        <v>277</v>
      </c>
      <c r="N1979" s="137" t="s">
        <v>277</v>
      </c>
      <c r="O1979" s="138" t="s">
        <v>277</v>
      </c>
      <c r="P1979" s="137">
        <v>0.94791666666666674</v>
      </c>
      <c r="Q1979" s="138">
        <v>0.96969696970000019</v>
      </c>
    </row>
    <row r="1980" spans="1:17" ht="20.149999999999999" customHeight="1" x14ac:dyDescent="0.35">
      <c r="A1980" s="148"/>
      <c r="C1980" s="136" t="s">
        <v>2240</v>
      </c>
      <c r="D1980" s="143" t="s">
        <v>277</v>
      </c>
      <c r="E1980" s="146">
        <v>0.99948960061247905</v>
      </c>
      <c r="F1980" s="137">
        <v>0</v>
      </c>
      <c r="G1980" s="138">
        <v>0.99711936363636366</v>
      </c>
      <c r="H1980" s="143" t="s">
        <v>277</v>
      </c>
      <c r="I1980" s="146" t="s">
        <v>277</v>
      </c>
      <c r="J1980" s="137" t="s">
        <v>277</v>
      </c>
      <c r="K1980" s="146" t="s">
        <v>277</v>
      </c>
      <c r="L1980" s="137" t="s">
        <v>277</v>
      </c>
      <c r="M1980" s="146" t="s">
        <v>277</v>
      </c>
      <c r="N1980" s="137" t="s">
        <v>277</v>
      </c>
      <c r="O1980" s="138" t="s">
        <v>277</v>
      </c>
      <c r="P1980" s="137">
        <v>0.96364734631545446</v>
      </c>
      <c r="Q1980" s="138">
        <v>0.86953955136363636</v>
      </c>
    </row>
    <row r="1981" spans="1:17" ht="20.149999999999999" customHeight="1" x14ac:dyDescent="0.35">
      <c r="A1981" s="148"/>
      <c r="C1981" s="136" t="s">
        <v>2241</v>
      </c>
      <c r="D1981" s="143" t="s">
        <v>277</v>
      </c>
      <c r="E1981" s="146" t="s">
        <v>277</v>
      </c>
      <c r="F1981" s="137" t="s">
        <v>277</v>
      </c>
      <c r="G1981" s="138" t="s">
        <v>277</v>
      </c>
      <c r="H1981" s="143" t="s">
        <v>277</v>
      </c>
      <c r="I1981" s="146" t="s">
        <v>277</v>
      </c>
      <c r="J1981" s="137" t="s">
        <v>277</v>
      </c>
      <c r="K1981" s="146" t="s">
        <v>277</v>
      </c>
      <c r="L1981" s="137" t="s">
        <v>277</v>
      </c>
      <c r="M1981" s="146" t="s">
        <v>277</v>
      </c>
      <c r="N1981" s="137" t="s">
        <v>277</v>
      </c>
      <c r="O1981" s="138" t="s">
        <v>277</v>
      </c>
      <c r="P1981" s="137">
        <v>0.990384615385</v>
      </c>
      <c r="Q1981" s="138">
        <v>0.98076923077</v>
      </c>
    </row>
    <row r="1982" spans="1:17" ht="20.149999999999999" customHeight="1" x14ac:dyDescent="0.35">
      <c r="A1982" s="148"/>
      <c r="C1982" s="136" t="s">
        <v>2242</v>
      </c>
      <c r="D1982" s="143" t="s">
        <v>277</v>
      </c>
      <c r="E1982" s="146" t="s">
        <v>277</v>
      </c>
      <c r="F1982" s="137">
        <v>0.99950000000000006</v>
      </c>
      <c r="G1982" s="138">
        <v>1</v>
      </c>
      <c r="H1982" s="143" t="s">
        <v>277</v>
      </c>
      <c r="I1982" s="146" t="s">
        <v>277</v>
      </c>
      <c r="J1982" s="137" t="s">
        <v>277</v>
      </c>
      <c r="K1982" s="146" t="s">
        <v>277</v>
      </c>
      <c r="L1982" s="137" t="s">
        <v>277</v>
      </c>
      <c r="M1982" s="146" t="s">
        <v>277</v>
      </c>
      <c r="N1982" s="137" t="s">
        <v>277</v>
      </c>
      <c r="O1982" s="138" t="s">
        <v>277</v>
      </c>
      <c r="P1982" s="137" t="s">
        <v>277</v>
      </c>
      <c r="Q1982" s="138" t="s">
        <v>277</v>
      </c>
    </row>
    <row r="1983" spans="1:17" ht="20.149999999999999" customHeight="1" x14ac:dyDescent="0.35">
      <c r="A1983" s="148"/>
      <c r="C1983" s="136" t="s">
        <v>2243</v>
      </c>
      <c r="D1983" s="143" t="s">
        <v>277</v>
      </c>
      <c r="E1983" s="146" t="s">
        <v>277</v>
      </c>
      <c r="F1983" s="137">
        <v>0</v>
      </c>
      <c r="G1983" s="138">
        <v>0.99570736363636358</v>
      </c>
      <c r="H1983" s="143" t="s">
        <v>277</v>
      </c>
      <c r="I1983" s="146" t="s">
        <v>277</v>
      </c>
      <c r="J1983" s="137" t="s">
        <v>277</v>
      </c>
      <c r="K1983" s="146" t="s">
        <v>277</v>
      </c>
      <c r="L1983" s="137" t="s">
        <v>277</v>
      </c>
      <c r="M1983" s="146" t="s">
        <v>277</v>
      </c>
      <c r="N1983" s="137" t="s">
        <v>277</v>
      </c>
      <c r="O1983" s="138" t="s">
        <v>277</v>
      </c>
      <c r="P1983" s="137" t="s">
        <v>277</v>
      </c>
      <c r="Q1983" s="138" t="s">
        <v>277</v>
      </c>
    </row>
    <row r="1984" spans="1:17" ht="20.149999999999999" customHeight="1" x14ac:dyDescent="0.35">
      <c r="A1984" s="148"/>
      <c r="C1984" s="136" t="s">
        <v>2244</v>
      </c>
      <c r="D1984" s="143">
        <v>0.99901639344262305</v>
      </c>
      <c r="E1984" s="146">
        <v>0.99816897724300302</v>
      </c>
      <c r="F1984" s="137">
        <v>0.99419999999999997</v>
      </c>
      <c r="G1984" s="138">
        <v>0.99992563636363652</v>
      </c>
      <c r="H1984" s="143" t="s">
        <v>277</v>
      </c>
      <c r="I1984" s="146" t="s">
        <v>277</v>
      </c>
      <c r="J1984" s="137">
        <v>0.99566939945226907</v>
      </c>
      <c r="K1984" s="146">
        <v>0.99132801694329187</v>
      </c>
      <c r="L1984" s="137" t="s">
        <v>277</v>
      </c>
      <c r="M1984" s="146" t="s">
        <v>277</v>
      </c>
      <c r="N1984" s="137">
        <v>0.72413793103448276</v>
      </c>
      <c r="O1984" s="138">
        <v>0.8666666666666667</v>
      </c>
      <c r="P1984" s="137">
        <v>0.92488163005250001</v>
      </c>
      <c r="Q1984" s="138">
        <v>0.96829186268833323</v>
      </c>
    </row>
    <row r="1985" spans="1:17" ht="20.149999999999999" customHeight="1" x14ac:dyDescent="0.35">
      <c r="A1985" s="148"/>
      <c r="C1985" s="136" t="s">
        <v>2245</v>
      </c>
      <c r="D1985" s="143" t="s">
        <v>277</v>
      </c>
      <c r="E1985" s="146" t="s">
        <v>277</v>
      </c>
      <c r="F1985" s="137" t="s">
        <v>277</v>
      </c>
      <c r="G1985" s="138" t="s">
        <v>277</v>
      </c>
      <c r="H1985" s="143" t="s">
        <v>277</v>
      </c>
      <c r="I1985" s="146" t="s">
        <v>277</v>
      </c>
      <c r="J1985" s="137" t="s">
        <v>277</v>
      </c>
      <c r="K1985" s="146" t="s">
        <v>277</v>
      </c>
      <c r="L1985" s="137" t="s">
        <v>277</v>
      </c>
      <c r="M1985" s="146" t="s">
        <v>277</v>
      </c>
      <c r="N1985" s="137" t="s">
        <v>277</v>
      </c>
      <c r="O1985" s="138" t="s">
        <v>277</v>
      </c>
      <c r="P1985" s="137">
        <v>0.97058823529500005</v>
      </c>
      <c r="Q1985" s="138">
        <v>0.95635893246333337</v>
      </c>
    </row>
    <row r="1986" spans="1:17" ht="20.149999999999999" customHeight="1" x14ac:dyDescent="0.35">
      <c r="A1986" s="148"/>
      <c r="C1986" s="136" t="s">
        <v>2246</v>
      </c>
      <c r="D1986" s="143" t="s">
        <v>277</v>
      </c>
      <c r="E1986" s="146" t="s">
        <v>277</v>
      </c>
      <c r="F1986" s="137" t="s">
        <v>277</v>
      </c>
      <c r="G1986" s="138" t="s">
        <v>277</v>
      </c>
      <c r="H1986" s="143" t="s">
        <v>277</v>
      </c>
      <c r="I1986" s="146" t="s">
        <v>277</v>
      </c>
      <c r="J1986" s="137" t="s">
        <v>277</v>
      </c>
      <c r="K1986" s="146" t="s">
        <v>277</v>
      </c>
      <c r="L1986" s="137" t="s">
        <v>277</v>
      </c>
      <c r="M1986" s="146" t="s">
        <v>277</v>
      </c>
      <c r="N1986" s="137" t="s">
        <v>277</v>
      </c>
      <c r="O1986" s="138" t="s">
        <v>277</v>
      </c>
      <c r="P1986" s="137">
        <v>1</v>
      </c>
      <c r="Q1986" s="138" t="s">
        <v>277</v>
      </c>
    </row>
    <row r="1987" spans="1:17" ht="20.149999999999999" customHeight="1" x14ac:dyDescent="0.35">
      <c r="A1987" s="148"/>
      <c r="C1987" s="136" t="s">
        <v>2247</v>
      </c>
      <c r="D1987" s="143" t="s">
        <v>277</v>
      </c>
      <c r="E1987" s="146" t="s">
        <v>277</v>
      </c>
      <c r="F1987" s="137">
        <v>0.99439999999999995</v>
      </c>
      <c r="G1987" s="138">
        <v>1</v>
      </c>
      <c r="H1987" s="143" t="s">
        <v>277</v>
      </c>
      <c r="I1987" s="146" t="s">
        <v>277</v>
      </c>
      <c r="J1987" s="137" t="s">
        <v>277</v>
      </c>
      <c r="K1987" s="146" t="s">
        <v>277</v>
      </c>
      <c r="L1987" s="137" t="s">
        <v>277</v>
      </c>
      <c r="M1987" s="146" t="s">
        <v>277</v>
      </c>
      <c r="N1987" s="137" t="s">
        <v>277</v>
      </c>
      <c r="O1987" s="138" t="s">
        <v>277</v>
      </c>
      <c r="P1987" s="137" t="s">
        <v>277</v>
      </c>
      <c r="Q1987" s="138" t="s">
        <v>277</v>
      </c>
    </row>
    <row r="1988" spans="1:17" ht="20.149999999999999" customHeight="1" x14ac:dyDescent="0.35">
      <c r="A1988" s="148"/>
      <c r="C1988" s="136" t="s">
        <v>2248</v>
      </c>
      <c r="D1988" s="143" t="s">
        <v>277</v>
      </c>
      <c r="E1988" s="146" t="s">
        <v>277</v>
      </c>
      <c r="F1988" s="137">
        <v>0</v>
      </c>
      <c r="G1988" s="138">
        <v>1</v>
      </c>
      <c r="H1988" s="143" t="s">
        <v>277</v>
      </c>
      <c r="I1988" s="146" t="s">
        <v>277</v>
      </c>
      <c r="J1988" s="137" t="s">
        <v>277</v>
      </c>
      <c r="K1988" s="146" t="s">
        <v>277</v>
      </c>
      <c r="L1988" s="137" t="s">
        <v>277</v>
      </c>
      <c r="M1988" s="146" t="s">
        <v>277</v>
      </c>
      <c r="N1988" s="137" t="s">
        <v>277</v>
      </c>
      <c r="O1988" s="138" t="s">
        <v>277</v>
      </c>
      <c r="P1988" s="137" t="s">
        <v>277</v>
      </c>
      <c r="Q1988" s="138" t="s">
        <v>277</v>
      </c>
    </row>
    <row r="1989" spans="1:17" ht="20.149999999999999" customHeight="1" x14ac:dyDescent="0.35">
      <c r="A1989" s="148"/>
      <c r="C1989" s="136" t="s">
        <v>2249</v>
      </c>
      <c r="D1989" s="143" t="s">
        <v>277</v>
      </c>
      <c r="E1989" s="146" t="s">
        <v>277</v>
      </c>
      <c r="F1989" s="137">
        <v>0</v>
      </c>
      <c r="G1989" s="138">
        <v>1</v>
      </c>
      <c r="H1989" s="143" t="s">
        <v>277</v>
      </c>
      <c r="I1989" s="146" t="s">
        <v>277</v>
      </c>
      <c r="J1989" s="137" t="s">
        <v>277</v>
      </c>
      <c r="K1989" s="146" t="s">
        <v>277</v>
      </c>
      <c r="L1989" s="137" t="s">
        <v>277</v>
      </c>
      <c r="M1989" s="146" t="s">
        <v>277</v>
      </c>
      <c r="N1989" s="137" t="s">
        <v>277</v>
      </c>
      <c r="O1989" s="138" t="s">
        <v>277</v>
      </c>
      <c r="P1989" s="137">
        <v>0.96296296296857153</v>
      </c>
      <c r="Q1989" s="138">
        <v>0.98148148148500003</v>
      </c>
    </row>
    <row r="1990" spans="1:17" ht="20.149999999999999" customHeight="1" x14ac:dyDescent="0.35">
      <c r="A1990" s="148"/>
      <c r="C1990" s="136" t="s">
        <v>2250</v>
      </c>
      <c r="D1990" s="143" t="s">
        <v>277</v>
      </c>
      <c r="E1990" s="146" t="s">
        <v>277</v>
      </c>
      <c r="F1990" s="137" t="s">
        <v>277</v>
      </c>
      <c r="G1990" s="138" t="s">
        <v>277</v>
      </c>
      <c r="H1990" s="143" t="s">
        <v>277</v>
      </c>
      <c r="I1990" s="146" t="s">
        <v>277</v>
      </c>
      <c r="J1990" s="137" t="s">
        <v>277</v>
      </c>
      <c r="K1990" s="146" t="s">
        <v>277</v>
      </c>
      <c r="L1990" s="137" t="s">
        <v>277</v>
      </c>
      <c r="M1990" s="146" t="s">
        <v>277</v>
      </c>
      <c r="N1990" s="137" t="s">
        <v>277</v>
      </c>
      <c r="O1990" s="138" t="s">
        <v>277</v>
      </c>
      <c r="P1990" s="137">
        <v>0.99627976190583345</v>
      </c>
      <c r="Q1990" s="138">
        <v>0.99007936508249994</v>
      </c>
    </row>
    <row r="1991" spans="1:17" ht="20.149999999999999" customHeight="1" x14ac:dyDescent="0.35">
      <c r="A1991" s="148"/>
      <c r="C1991" s="136" t="s">
        <v>2251</v>
      </c>
      <c r="D1991" s="143" t="s">
        <v>277</v>
      </c>
      <c r="E1991" s="146" t="s">
        <v>277</v>
      </c>
      <c r="F1991" s="137" t="s">
        <v>277</v>
      </c>
      <c r="G1991" s="138" t="s">
        <v>277</v>
      </c>
      <c r="H1991" s="143" t="s">
        <v>277</v>
      </c>
      <c r="I1991" s="146" t="s">
        <v>277</v>
      </c>
      <c r="J1991" s="137" t="s">
        <v>277</v>
      </c>
      <c r="K1991" s="146" t="s">
        <v>277</v>
      </c>
      <c r="L1991" s="137" t="s">
        <v>277</v>
      </c>
      <c r="M1991" s="146" t="s">
        <v>277</v>
      </c>
      <c r="N1991" s="137" t="s">
        <v>277</v>
      </c>
      <c r="O1991" s="138" t="s">
        <v>277</v>
      </c>
      <c r="P1991" s="137">
        <v>0.94444444444750009</v>
      </c>
      <c r="Q1991" s="138">
        <v>0.94967320261583343</v>
      </c>
    </row>
    <row r="1992" spans="1:17" ht="20.149999999999999" customHeight="1" x14ac:dyDescent="0.35">
      <c r="A1992" s="148"/>
      <c r="C1992" s="136" t="s">
        <v>2252</v>
      </c>
      <c r="D1992" s="143" t="s">
        <v>277</v>
      </c>
      <c r="E1992" s="146" t="s">
        <v>277</v>
      </c>
      <c r="F1992" s="137" t="s">
        <v>277</v>
      </c>
      <c r="G1992" s="138" t="s">
        <v>277</v>
      </c>
      <c r="H1992" s="143" t="s">
        <v>277</v>
      </c>
      <c r="I1992" s="146" t="s">
        <v>277</v>
      </c>
      <c r="J1992" s="137" t="s">
        <v>277</v>
      </c>
      <c r="K1992" s="146" t="s">
        <v>277</v>
      </c>
      <c r="L1992" s="137" t="s">
        <v>277</v>
      </c>
      <c r="M1992" s="146" t="s">
        <v>277</v>
      </c>
      <c r="N1992" s="137" t="s">
        <v>277</v>
      </c>
      <c r="O1992" s="138" t="s">
        <v>277</v>
      </c>
      <c r="P1992" s="137">
        <v>0.88598901099499983</v>
      </c>
      <c r="Q1992" s="138">
        <v>0.81168831169454547</v>
      </c>
    </row>
    <row r="1993" spans="1:17" ht="20.149999999999999" customHeight="1" x14ac:dyDescent="0.35">
      <c r="A1993" s="148"/>
      <c r="C1993" s="136" t="s">
        <v>2253</v>
      </c>
      <c r="D1993" s="143" t="s">
        <v>277</v>
      </c>
      <c r="E1993" s="146" t="s">
        <v>277</v>
      </c>
      <c r="F1993" s="137" t="s">
        <v>277</v>
      </c>
      <c r="G1993" s="138" t="s">
        <v>277</v>
      </c>
      <c r="H1993" s="143" t="s">
        <v>277</v>
      </c>
      <c r="I1993" s="146" t="s">
        <v>277</v>
      </c>
      <c r="J1993" s="137" t="s">
        <v>277</v>
      </c>
      <c r="K1993" s="146" t="s">
        <v>277</v>
      </c>
      <c r="L1993" s="137" t="s">
        <v>277</v>
      </c>
      <c r="M1993" s="146" t="s">
        <v>277</v>
      </c>
      <c r="N1993" s="137" t="s">
        <v>277</v>
      </c>
      <c r="O1993" s="138" t="s">
        <v>277</v>
      </c>
      <c r="P1993" s="137">
        <v>0.96639784946499996</v>
      </c>
      <c r="Q1993" s="138">
        <v>0.9548387096790002</v>
      </c>
    </row>
    <row r="1994" spans="1:17" ht="20.149999999999999" customHeight="1" x14ac:dyDescent="0.35">
      <c r="A1994" s="148"/>
      <c r="C1994" s="136" t="s">
        <v>2254</v>
      </c>
      <c r="D1994" s="143" t="s">
        <v>277</v>
      </c>
      <c r="E1994" s="146" t="s">
        <v>277</v>
      </c>
      <c r="F1994" s="137" t="s">
        <v>277</v>
      </c>
      <c r="G1994" s="138" t="s">
        <v>277</v>
      </c>
      <c r="H1994" s="143" t="s">
        <v>277</v>
      </c>
      <c r="I1994" s="146" t="s">
        <v>277</v>
      </c>
      <c r="J1994" s="137" t="s">
        <v>277</v>
      </c>
      <c r="K1994" s="146" t="s">
        <v>277</v>
      </c>
      <c r="L1994" s="137" t="s">
        <v>277</v>
      </c>
      <c r="M1994" s="146" t="s">
        <v>277</v>
      </c>
      <c r="N1994" s="137" t="s">
        <v>277</v>
      </c>
      <c r="O1994" s="138" t="s">
        <v>277</v>
      </c>
      <c r="P1994" s="137">
        <v>0.937500000005</v>
      </c>
      <c r="Q1994" s="138">
        <v>1</v>
      </c>
    </row>
    <row r="1995" spans="1:17" ht="20.149999999999999" customHeight="1" x14ac:dyDescent="0.35">
      <c r="A1995" s="148"/>
      <c r="C1995" s="136" t="s">
        <v>2255</v>
      </c>
      <c r="D1995" s="143" t="s">
        <v>277</v>
      </c>
      <c r="E1995" s="146" t="s">
        <v>277</v>
      </c>
      <c r="F1995" s="137" t="s">
        <v>277</v>
      </c>
      <c r="G1995" s="138" t="s">
        <v>277</v>
      </c>
      <c r="H1995" s="143" t="s">
        <v>277</v>
      </c>
      <c r="I1995" s="146" t="s">
        <v>277</v>
      </c>
      <c r="J1995" s="137" t="s">
        <v>277</v>
      </c>
      <c r="K1995" s="146" t="s">
        <v>277</v>
      </c>
      <c r="L1995" s="137" t="s">
        <v>277</v>
      </c>
      <c r="M1995" s="146" t="s">
        <v>277</v>
      </c>
      <c r="N1995" s="137" t="s">
        <v>277</v>
      </c>
      <c r="O1995" s="138" t="s">
        <v>277</v>
      </c>
      <c r="P1995" s="137">
        <v>0.96969696970272723</v>
      </c>
      <c r="Q1995" s="138">
        <v>0.98842592592833345</v>
      </c>
    </row>
    <row r="1996" spans="1:17" ht="20.149999999999999" customHeight="1" x14ac:dyDescent="0.35">
      <c r="A1996" s="148"/>
      <c r="C1996" s="136" t="s">
        <v>2256</v>
      </c>
      <c r="D1996" s="143" t="s">
        <v>277</v>
      </c>
      <c r="E1996" s="146" t="s">
        <v>277</v>
      </c>
      <c r="F1996" s="137" t="s">
        <v>277</v>
      </c>
      <c r="G1996" s="138" t="s">
        <v>277</v>
      </c>
      <c r="H1996" s="143" t="s">
        <v>277</v>
      </c>
      <c r="I1996" s="146" t="s">
        <v>277</v>
      </c>
      <c r="J1996" s="137" t="s">
        <v>277</v>
      </c>
      <c r="K1996" s="146" t="s">
        <v>277</v>
      </c>
      <c r="L1996" s="137" t="s">
        <v>277</v>
      </c>
      <c r="M1996" s="146" t="s">
        <v>277</v>
      </c>
      <c r="N1996" s="137" t="s">
        <v>277</v>
      </c>
      <c r="O1996" s="138" t="s">
        <v>277</v>
      </c>
      <c r="P1996" s="137">
        <v>0.77736928105166658</v>
      </c>
      <c r="Q1996" s="138">
        <v>0.9111519607866666</v>
      </c>
    </row>
    <row r="1997" spans="1:17" ht="20.149999999999999" customHeight="1" x14ac:dyDescent="0.35">
      <c r="A1997" s="148"/>
      <c r="C1997" s="136" t="s">
        <v>2257</v>
      </c>
      <c r="D1997" s="143" t="s">
        <v>277</v>
      </c>
      <c r="E1997" s="146" t="s">
        <v>277</v>
      </c>
      <c r="F1997" s="137" t="s">
        <v>277</v>
      </c>
      <c r="G1997" s="138" t="s">
        <v>277</v>
      </c>
      <c r="H1997" s="143" t="s">
        <v>277</v>
      </c>
      <c r="I1997" s="146" t="s">
        <v>277</v>
      </c>
      <c r="J1997" s="137" t="s">
        <v>277</v>
      </c>
      <c r="K1997" s="146" t="s">
        <v>277</v>
      </c>
      <c r="L1997" s="137" t="s">
        <v>277</v>
      </c>
      <c r="M1997" s="146" t="s">
        <v>277</v>
      </c>
      <c r="N1997" s="137">
        <v>0.4</v>
      </c>
      <c r="O1997" s="138">
        <v>1</v>
      </c>
      <c r="P1997" s="137">
        <v>1</v>
      </c>
      <c r="Q1997" s="138">
        <v>0.98842485712333328</v>
      </c>
    </row>
    <row r="1998" spans="1:17" ht="20.149999999999999" customHeight="1" x14ac:dyDescent="0.35">
      <c r="A1998" s="148"/>
      <c r="C1998" s="136" t="s">
        <v>2258</v>
      </c>
      <c r="D1998" s="143" t="s">
        <v>277</v>
      </c>
      <c r="E1998" s="146" t="s">
        <v>277</v>
      </c>
      <c r="F1998" s="137" t="s">
        <v>277</v>
      </c>
      <c r="G1998" s="138" t="s">
        <v>277</v>
      </c>
      <c r="H1998" s="143" t="s">
        <v>277</v>
      </c>
      <c r="I1998" s="146" t="s">
        <v>277</v>
      </c>
      <c r="J1998" s="137" t="s">
        <v>277</v>
      </c>
      <c r="K1998" s="146" t="s">
        <v>277</v>
      </c>
      <c r="L1998" s="137" t="s">
        <v>277</v>
      </c>
      <c r="M1998" s="146" t="s">
        <v>277</v>
      </c>
      <c r="N1998" s="137" t="s">
        <v>277</v>
      </c>
      <c r="O1998" s="138" t="s">
        <v>277</v>
      </c>
      <c r="P1998" s="137">
        <v>0.96666666667000001</v>
      </c>
      <c r="Q1998" s="138">
        <v>0.91320680011999977</v>
      </c>
    </row>
    <row r="1999" spans="1:17" ht="20.149999999999999" customHeight="1" x14ac:dyDescent="0.35">
      <c r="A1999" s="148"/>
      <c r="C1999" s="136" t="s">
        <v>2259</v>
      </c>
      <c r="D1999" s="143" t="s">
        <v>277</v>
      </c>
      <c r="E1999" s="146" t="s">
        <v>277</v>
      </c>
      <c r="F1999" s="137" t="s">
        <v>277</v>
      </c>
      <c r="G1999" s="138" t="s">
        <v>277</v>
      </c>
      <c r="H1999" s="143" t="s">
        <v>277</v>
      </c>
      <c r="I1999" s="146" t="s">
        <v>277</v>
      </c>
      <c r="J1999" s="137" t="s">
        <v>277</v>
      </c>
      <c r="K1999" s="146" t="s">
        <v>277</v>
      </c>
      <c r="L1999" s="137" t="s">
        <v>277</v>
      </c>
      <c r="M1999" s="146" t="s">
        <v>277</v>
      </c>
      <c r="N1999" s="137" t="s">
        <v>277</v>
      </c>
      <c r="O1999" s="138" t="s">
        <v>277</v>
      </c>
      <c r="P1999" s="137">
        <v>0.9444444444500002</v>
      </c>
      <c r="Q1999" s="138">
        <v>0.96148148148250001</v>
      </c>
    </row>
    <row r="2000" spans="1:17" ht="20.149999999999999" customHeight="1" x14ac:dyDescent="0.35">
      <c r="A2000" s="148"/>
      <c r="C2000" s="136" t="s">
        <v>2260</v>
      </c>
      <c r="D2000" s="143" t="s">
        <v>277</v>
      </c>
      <c r="E2000" s="146" t="s">
        <v>277</v>
      </c>
      <c r="F2000" s="137" t="s">
        <v>277</v>
      </c>
      <c r="G2000" s="138" t="s">
        <v>277</v>
      </c>
      <c r="H2000" s="143" t="s">
        <v>277</v>
      </c>
      <c r="I2000" s="146" t="s">
        <v>277</v>
      </c>
      <c r="J2000" s="137" t="s">
        <v>277</v>
      </c>
      <c r="K2000" s="146" t="s">
        <v>277</v>
      </c>
      <c r="L2000" s="137" t="s">
        <v>277</v>
      </c>
      <c r="M2000" s="146" t="s">
        <v>277</v>
      </c>
      <c r="N2000" s="137" t="s">
        <v>277</v>
      </c>
      <c r="O2000" s="138" t="s">
        <v>277</v>
      </c>
      <c r="P2000" s="137">
        <v>0.984375</v>
      </c>
      <c r="Q2000" s="138">
        <v>0.96718750000250009</v>
      </c>
    </row>
    <row r="2001" spans="1:17" ht="20.149999999999999" customHeight="1" x14ac:dyDescent="0.35">
      <c r="A2001" s="148"/>
      <c r="C2001" s="136" t="s">
        <v>2261</v>
      </c>
      <c r="D2001" s="143" t="s">
        <v>277</v>
      </c>
      <c r="E2001" s="146" t="s">
        <v>277</v>
      </c>
      <c r="F2001" s="137" t="s">
        <v>277</v>
      </c>
      <c r="G2001" s="138" t="s">
        <v>277</v>
      </c>
      <c r="H2001" s="143" t="s">
        <v>277</v>
      </c>
      <c r="I2001" s="146" t="s">
        <v>277</v>
      </c>
      <c r="J2001" s="137" t="s">
        <v>277</v>
      </c>
      <c r="K2001" s="146" t="s">
        <v>277</v>
      </c>
      <c r="L2001" s="137" t="s">
        <v>277</v>
      </c>
      <c r="M2001" s="146" t="s">
        <v>277</v>
      </c>
      <c r="N2001" s="137" t="s">
        <v>277</v>
      </c>
      <c r="O2001" s="138" t="s">
        <v>277</v>
      </c>
      <c r="P2001" s="137">
        <v>0.83641536273599992</v>
      </c>
      <c r="Q2001" s="138">
        <v>0.89122807017799999</v>
      </c>
    </row>
    <row r="2002" spans="1:17" ht="20.149999999999999" customHeight="1" x14ac:dyDescent="0.35">
      <c r="A2002" s="148"/>
      <c r="C2002" s="136" t="s">
        <v>2262</v>
      </c>
      <c r="D2002" s="143" t="s">
        <v>277</v>
      </c>
      <c r="E2002" s="146" t="s">
        <v>277</v>
      </c>
      <c r="F2002" s="137">
        <v>0</v>
      </c>
      <c r="G2002" s="138">
        <v>0.98439027272727275</v>
      </c>
      <c r="H2002" s="143" t="s">
        <v>277</v>
      </c>
      <c r="I2002" s="146" t="s">
        <v>277</v>
      </c>
      <c r="J2002" s="137" t="s">
        <v>277</v>
      </c>
      <c r="K2002" s="146" t="s">
        <v>277</v>
      </c>
      <c r="L2002" s="137" t="s">
        <v>277</v>
      </c>
      <c r="M2002" s="146" t="s">
        <v>277</v>
      </c>
      <c r="N2002" s="137" t="s">
        <v>277</v>
      </c>
      <c r="O2002" s="138" t="s">
        <v>277</v>
      </c>
      <c r="P2002" s="137" t="s">
        <v>277</v>
      </c>
      <c r="Q2002" s="138" t="s">
        <v>277</v>
      </c>
    </row>
    <row r="2003" spans="1:17" ht="20.149999999999999" customHeight="1" x14ac:dyDescent="0.35">
      <c r="A2003" s="148"/>
      <c r="C2003" s="136" t="s">
        <v>2263</v>
      </c>
      <c r="D2003" s="143" t="s">
        <v>277</v>
      </c>
      <c r="E2003" s="146" t="s">
        <v>277</v>
      </c>
      <c r="F2003" s="137" t="s">
        <v>277</v>
      </c>
      <c r="G2003" s="138" t="s">
        <v>277</v>
      </c>
      <c r="H2003" s="143" t="s">
        <v>277</v>
      </c>
      <c r="I2003" s="146" t="s">
        <v>277</v>
      </c>
      <c r="J2003" s="137" t="s">
        <v>277</v>
      </c>
      <c r="K2003" s="146" t="s">
        <v>277</v>
      </c>
      <c r="L2003" s="137" t="s">
        <v>277</v>
      </c>
      <c r="M2003" s="146" t="s">
        <v>277</v>
      </c>
      <c r="N2003" s="137" t="s">
        <v>277</v>
      </c>
      <c r="O2003" s="138" t="s">
        <v>277</v>
      </c>
      <c r="P2003" s="137">
        <v>0.98076923077</v>
      </c>
      <c r="Q2003" s="138">
        <v>0.96621311851333347</v>
      </c>
    </row>
    <row r="2004" spans="1:17" ht="20.149999999999999" customHeight="1" x14ac:dyDescent="0.35">
      <c r="A2004" s="148"/>
      <c r="C2004" s="136" t="s">
        <v>2264</v>
      </c>
      <c r="D2004" s="143" t="s">
        <v>277</v>
      </c>
      <c r="E2004" s="146" t="s">
        <v>277</v>
      </c>
      <c r="F2004" s="137">
        <v>0</v>
      </c>
      <c r="G2004" s="138">
        <v>1</v>
      </c>
      <c r="H2004" s="143" t="s">
        <v>277</v>
      </c>
      <c r="I2004" s="146" t="s">
        <v>277</v>
      </c>
      <c r="J2004" s="137" t="s">
        <v>277</v>
      </c>
      <c r="K2004" s="146" t="s">
        <v>277</v>
      </c>
      <c r="L2004" s="137" t="s">
        <v>277</v>
      </c>
      <c r="M2004" s="146" t="s">
        <v>277</v>
      </c>
      <c r="N2004" s="137" t="s">
        <v>277</v>
      </c>
      <c r="O2004" s="138" t="s">
        <v>277</v>
      </c>
      <c r="P2004" s="137" t="s">
        <v>277</v>
      </c>
      <c r="Q2004" s="138" t="s">
        <v>277</v>
      </c>
    </row>
    <row r="2005" spans="1:17" ht="20.149999999999999" customHeight="1" x14ac:dyDescent="0.35">
      <c r="A2005" s="148"/>
      <c r="C2005" s="136" t="s">
        <v>2265</v>
      </c>
      <c r="D2005" s="143" t="s">
        <v>277</v>
      </c>
      <c r="E2005" s="146" t="s">
        <v>277</v>
      </c>
      <c r="F2005" s="137" t="s">
        <v>277</v>
      </c>
      <c r="G2005" s="138" t="s">
        <v>277</v>
      </c>
      <c r="H2005" s="143" t="s">
        <v>277</v>
      </c>
      <c r="I2005" s="146" t="s">
        <v>277</v>
      </c>
      <c r="J2005" s="137" t="s">
        <v>277</v>
      </c>
      <c r="K2005" s="146" t="s">
        <v>277</v>
      </c>
      <c r="L2005" s="137" t="s">
        <v>277</v>
      </c>
      <c r="M2005" s="146" t="s">
        <v>277</v>
      </c>
      <c r="N2005" s="137">
        <v>0.83333333333333337</v>
      </c>
      <c r="O2005" s="138">
        <v>0.66666666666666663</v>
      </c>
      <c r="P2005" s="137">
        <v>0.95161290323000003</v>
      </c>
      <c r="Q2005" s="138">
        <v>0.93962526263900004</v>
      </c>
    </row>
    <row r="2006" spans="1:17" ht="20.149999999999999" customHeight="1" x14ac:dyDescent="0.35">
      <c r="A2006" s="148"/>
      <c r="C2006" s="136" t="s">
        <v>2266</v>
      </c>
      <c r="D2006" s="143" t="s">
        <v>277</v>
      </c>
      <c r="E2006" s="146" t="s">
        <v>277</v>
      </c>
      <c r="F2006" s="137">
        <v>0</v>
      </c>
      <c r="G2006" s="138">
        <v>0.9998618181818183</v>
      </c>
      <c r="H2006" s="143" t="s">
        <v>277</v>
      </c>
      <c r="I2006" s="146" t="s">
        <v>277</v>
      </c>
      <c r="J2006" s="137" t="s">
        <v>277</v>
      </c>
      <c r="K2006" s="146" t="s">
        <v>277</v>
      </c>
      <c r="L2006" s="137" t="s">
        <v>277</v>
      </c>
      <c r="M2006" s="146" t="s">
        <v>277</v>
      </c>
      <c r="N2006" s="137" t="s">
        <v>277</v>
      </c>
      <c r="O2006" s="138" t="s">
        <v>277</v>
      </c>
      <c r="P2006" s="137" t="s">
        <v>277</v>
      </c>
      <c r="Q2006" s="138" t="s">
        <v>277</v>
      </c>
    </row>
    <row r="2007" spans="1:17" ht="20.149999999999999" customHeight="1" x14ac:dyDescent="0.35">
      <c r="A2007" s="148"/>
      <c r="C2007" s="136" t="s">
        <v>2267</v>
      </c>
      <c r="D2007" s="143" t="s">
        <v>277</v>
      </c>
      <c r="E2007" s="146" t="s">
        <v>277</v>
      </c>
      <c r="F2007" s="137" t="s">
        <v>277</v>
      </c>
      <c r="G2007" s="138" t="s">
        <v>277</v>
      </c>
      <c r="H2007" s="143" t="s">
        <v>277</v>
      </c>
      <c r="I2007" s="146" t="s">
        <v>277</v>
      </c>
      <c r="J2007" s="137" t="s">
        <v>277</v>
      </c>
      <c r="K2007" s="146" t="s">
        <v>277</v>
      </c>
      <c r="L2007" s="137" t="s">
        <v>277</v>
      </c>
      <c r="M2007" s="146" t="s">
        <v>277</v>
      </c>
      <c r="N2007" s="137" t="s">
        <v>277</v>
      </c>
      <c r="O2007" s="138" t="s">
        <v>277</v>
      </c>
      <c r="P2007" s="137">
        <v>0.86333333333333329</v>
      </c>
      <c r="Q2007" s="138">
        <v>0.89291666666666669</v>
      </c>
    </row>
    <row r="2008" spans="1:17" ht="20.149999999999999" customHeight="1" x14ac:dyDescent="0.35">
      <c r="A2008" s="148"/>
      <c r="C2008" s="136" t="s">
        <v>2268</v>
      </c>
      <c r="D2008" s="143" t="s">
        <v>277</v>
      </c>
      <c r="E2008" s="146" t="s">
        <v>277</v>
      </c>
      <c r="F2008" s="137">
        <v>0.99609999999999999</v>
      </c>
      <c r="G2008" s="138">
        <v>0.99973599999999996</v>
      </c>
      <c r="H2008" s="143" t="s">
        <v>277</v>
      </c>
      <c r="I2008" s="146" t="s">
        <v>277</v>
      </c>
      <c r="J2008" s="137" t="s">
        <v>277</v>
      </c>
      <c r="K2008" s="146" t="s">
        <v>277</v>
      </c>
      <c r="L2008" s="137" t="s">
        <v>277</v>
      </c>
      <c r="M2008" s="146" t="s">
        <v>277</v>
      </c>
      <c r="N2008" s="137" t="s">
        <v>277</v>
      </c>
      <c r="O2008" s="138" t="s">
        <v>277</v>
      </c>
      <c r="P2008" s="137">
        <v>0.92674731182833336</v>
      </c>
      <c r="Q2008" s="138">
        <v>0.95544871794909103</v>
      </c>
    </row>
    <row r="2009" spans="1:17" ht="20.149999999999999" customHeight="1" x14ac:dyDescent="0.35">
      <c r="A2009" s="148"/>
      <c r="C2009" s="136" t="s">
        <v>2269</v>
      </c>
      <c r="D2009" s="143" t="s">
        <v>277</v>
      </c>
      <c r="E2009" s="146" t="s">
        <v>277</v>
      </c>
      <c r="F2009" s="137">
        <v>0</v>
      </c>
      <c r="G2009" s="138">
        <v>1</v>
      </c>
      <c r="H2009" s="143" t="s">
        <v>277</v>
      </c>
      <c r="I2009" s="146" t="s">
        <v>277</v>
      </c>
      <c r="J2009" s="137">
        <v>0.97966352831196557</v>
      </c>
      <c r="K2009" s="146">
        <v>0.97940053530092508</v>
      </c>
      <c r="L2009" s="137" t="s">
        <v>277</v>
      </c>
      <c r="M2009" s="146" t="s">
        <v>277</v>
      </c>
      <c r="N2009" s="137" t="s">
        <v>277</v>
      </c>
      <c r="O2009" s="138" t="s">
        <v>277</v>
      </c>
      <c r="P2009" s="137">
        <v>0.8939393939450001</v>
      </c>
      <c r="Q2009" s="138">
        <v>0.93713804714299997</v>
      </c>
    </row>
    <row r="2010" spans="1:17" ht="20.149999999999999" customHeight="1" x14ac:dyDescent="0.35">
      <c r="A2010" s="148"/>
      <c r="C2010" s="136" t="s">
        <v>2270</v>
      </c>
      <c r="D2010" s="143" t="s">
        <v>277</v>
      </c>
      <c r="E2010" s="146" t="s">
        <v>277</v>
      </c>
      <c r="F2010" s="137">
        <v>0</v>
      </c>
      <c r="G2010" s="138">
        <v>1</v>
      </c>
      <c r="H2010" s="143" t="s">
        <v>277</v>
      </c>
      <c r="I2010" s="146" t="s">
        <v>277</v>
      </c>
      <c r="J2010" s="137" t="s">
        <v>277</v>
      </c>
      <c r="K2010" s="146" t="s">
        <v>277</v>
      </c>
      <c r="L2010" s="137" t="s">
        <v>277</v>
      </c>
      <c r="M2010" s="146" t="s">
        <v>277</v>
      </c>
      <c r="N2010" s="137" t="s">
        <v>277</v>
      </c>
      <c r="O2010" s="138" t="s">
        <v>277</v>
      </c>
      <c r="P2010" s="137" t="s">
        <v>277</v>
      </c>
      <c r="Q2010" s="138" t="s">
        <v>277</v>
      </c>
    </row>
    <row r="2011" spans="1:17" ht="20.149999999999999" customHeight="1" x14ac:dyDescent="0.35">
      <c r="A2011" s="148"/>
      <c r="C2011" s="136" t="s">
        <v>2271</v>
      </c>
      <c r="D2011" s="143" t="s">
        <v>277</v>
      </c>
      <c r="E2011" s="146" t="s">
        <v>277</v>
      </c>
      <c r="F2011" s="137">
        <v>1</v>
      </c>
      <c r="G2011" s="138">
        <v>0.99959799999999999</v>
      </c>
      <c r="H2011" s="143" t="s">
        <v>277</v>
      </c>
      <c r="I2011" s="146" t="s">
        <v>277</v>
      </c>
      <c r="J2011" s="137" t="s">
        <v>277</v>
      </c>
      <c r="K2011" s="146" t="s">
        <v>277</v>
      </c>
      <c r="L2011" s="137" t="s">
        <v>277</v>
      </c>
      <c r="M2011" s="146" t="s">
        <v>277</v>
      </c>
      <c r="N2011" s="137" t="s">
        <v>277</v>
      </c>
      <c r="O2011" s="138" t="s">
        <v>277</v>
      </c>
      <c r="P2011" s="137" t="s">
        <v>277</v>
      </c>
      <c r="Q2011" s="138" t="s">
        <v>277</v>
      </c>
    </row>
    <row r="2012" spans="1:17" ht="20.149999999999999" customHeight="1" x14ac:dyDescent="0.35">
      <c r="A2012" s="148"/>
      <c r="C2012" s="136" t="s">
        <v>2272</v>
      </c>
      <c r="D2012" s="143" t="s">
        <v>277</v>
      </c>
      <c r="E2012" s="146" t="s">
        <v>277</v>
      </c>
      <c r="F2012" s="137" t="s">
        <v>277</v>
      </c>
      <c r="G2012" s="138" t="s">
        <v>277</v>
      </c>
      <c r="H2012" s="143" t="s">
        <v>277</v>
      </c>
      <c r="I2012" s="146" t="s">
        <v>277</v>
      </c>
      <c r="J2012" s="137" t="s">
        <v>277</v>
      </c>
      <c r="K2012" s="146" t="s">
        <v>277</v>
      </c>
      <c r="L2012" s="137" t="s">
        <v>277</v>
      </c>
      <c r="M2012" s="146" t="s">
        <v>277</v>
      </c>
      <c r="N2012" s="137" t="s">
        <v>277</v>
      </c>
      <c r="O2012" s="138" t="s">
        <v>277</v>
      </c>
      <c r="P2012" s="137">
        <v>0.93088972431500006</v>
      </c>
      <c r="Q2012" s="138">
        <v>0.96231617647250001</v>
      </c>
    </row>
    <row r="2013" spans="1:17" ht="20.149999999999999" customHeight="1" x14ac:dyDescent="0.35">
      <c r="A2013" s="148"/>
      <c r="C2013" s="136" t="s">
        <v>2273</v>
      </c>
      <c r="D2013" s="143" t="s">
        <v>277</v>
      </c>
      <c r="E2013" s="146" t="s">
        <v>277</v>
      </c>
      <c r="F2013" s="137" t="s">
        <v>277</v>
      </c>
      <c r="G2013" s="138" t="s">
        <v>277</v>
      </c>
      <c r="H2013" s="143" t="s">
        <v>277</v>
      </c>
      <c r="I2013" s="146" t="s">
        <v>277</v>
      </c>
      <c r="J2013" s="137" t="s">
        <v>277</v>
      </c>
      <c r="K2013" s="146" t="s">
        <v>277</v>
      </c>
      <c r="L2013" s="137" t="s">
        <v>277</v>
      </c>
      <c r="M2013" s="146" t="s">
        <v>277</v>
      </c>
      <c r="N2013" s="137" t="s">
        <v>277</v>
      </c>
      <c r="O2013" s="138" t="s">
        <v>277</v>
      </c>
      <c r="P2013" s="137">
        <v>0.98095238095399995</v>
      </c>
      <c r="Q2013" s="138">
        <v>1</v>
      </c>
    </row>
    <row r="2014" spans="1:17" ht="20.149999999999999" customHeight="1" x14ac:dyDescent="0.35">
      <c r="A2014" s="148"/>
      <c r="C2014" s="136" t="s">
        <v>2274</v>
      </c>
      <c r="D2014" s="143" t="s">
        <v>277</v>
      </c>
      <c r="E2014" s="146" t="s">
        <v>277</v>
      </c>
      <c r="F2014" s="137" t="s">
        <v>277</v>
      </c>
      <c r="G2014" s="138" t="s">
        <v>277</v>
      </c>
      <c r="H2014" s="143" t="s">
        <v>277</v>
      </c>
      <c r="I2014" s="146" t="s">
        <v>277</v>
      </c>
      <c r="J2014" s="137" t="s">
        <v>277</v>
      </c>
      <c r="K2014" s="146" t="s">
        <v>277</v>
      </c>
      <c r="L2014" s="137" t="s">
        <v>277</v>
      </c>
      <c r="M2014" s="146" t="s">
        <v>277</v>
      </c>
      <c r="N2014" s="137" t="s">
        <v>277</v>
      </c>
      <c r="O2014" s="138" t="s">
        <v>277</v>
      </c>
      <c r="P2014" s="137">
        <v>0.89166666666666672</v>
      </c>
      <c r="Q2014" s="138">
        <v>0.93588516746454564</v>
      </c>
    </row>
    <row r="2015" spans="1:17" ht="20.149999999999999" customHeight="1" x14ac:dyDescent="0.35">
      <c r="A2015" s="148"/>
      <c r="C2015" s="136" t="s">
        <v>2275</v>
      </c>
      <c r="D2015" s="143" t="s">
        <v>277</v>
      </c>
      <c r="E2015" s="146" t="s">
        <v>277</v>
      </c>
      <c r="F2015" s="137" t="s">
        <v>277</v>
      </c>
      <c r="G2015" s="138" t="s">
        <v>277</v>
      </c>
      <c r="H2015" s="143" t="s">
        <v>277</v>
      </c>
      <c r="I2015" s="146" t="s">
        <v>277</v>
      </c>
      <c r="J2015" s="137" t="s">
        <v>277</v>
      </c>
      <c r="K2015" s="146" t="s">
        <v>277</v>
      </c>
      <c r="L2015" s="137" t="s">
        <v>277</v>
      </c>
      <c r="M2015" s="146" t="s">
        <v>277</v>
      </c>
      <c r="N2015" s="137" t="s">
        <v>277</v>
      </c>
      <c r="O2015" s="138" t="s">
        <v>277</v>
      </c>
      <c r="P2015" s="137">
        <v>0.99509803921583329</v>
      </c>
      <c r="Q2015" s="138">
        <v>0.98039215686333347</v>
      </c>
    </row>
    <row r="2016" spans="1:17" ht="20.149999999999999" customHeight="1" x14ac:dyDescent="0.35">
      <c r="A2016" s="148"/>
      <c r="C2016" s="136" t="s">
        <v>2276</v>
      </c>
      <c r="D2016" s="143" t="s">
        <v>277</v>
      </c>
      <c r="E2016" s="146" t="s">
        <v>277</v>
      </c>
      <c r="F2016" s="137" t="s">
        <v>277</v>
      </c>
      <c r="G2016" s="138" t="s">
        <v>277</v>
      </c>
      <c r="H2016" s="143" t="s">
        <v>277</v>
      </c>
      <c r="I2016" s="146" t="s">
        <v>277</v>
      </c>
      <c r="J2016" s="137" t="s">
        <v>277</v>
      </c>
      <c r="K2016" s="146" t="s">
        <v>277</v>
      </c>
      <c r="L2016" s="137" t="s">
        <v>277</v>
      </c>
      <c r="M2016" s="146" t="s">
        <v>277</v>
      </c>
      <c r="N2016" s="137" t="s">
        <v>277</v>
      </c>
      <c r="O2016" s="138" t="s">
        <v>277</v>
      </c>
      <c r="P2016" s="137">
        <v>0.96363636363636362</v>
      </c>
      <c r="Q2016" s="138">
        <v>0.90043290043909097</v>
      </c>
    </row>
    <row r="2017" spans="1:17" ht="20.149999999999999" customHeight="1" x14ac:dyDescent="0.35">
      <c r="A2017" s="148"/>
      <c r="C2017" s="136" t="s">
        <v>2277</v>
      </c>
      <c r="D2017" s="143" t="s">
        <v>277</v>
      </c>
      <c r="E2017" s="146" t="s">
        <v>277</v>
      </c>
      <c r="F2017" s="137" t="s">
        <v>277</v>
      </c>
      <c r="G2017" s="138" t="s">
        <v>277</v>
      </c>
      <c r="H2017" s="143" t="s">
        <v>277</v>
      </c>
      <c r="I2017" s="146" t="s">
        <v>277</v>
      </c>
      <c r="J2017" s="137" t="s">
        <v>277</v>
      </c>
      <c r="K2017" s="146" t="s">
        <v>277</v>
      </c>
      <c r="L2017" s="137" t="s">
        <v>277</v>
      </c>
      <c r="M2017" s="146" t="s">
        <v>277</v>
      </c>
      <c r="N2017" s="137" t="s">
        <v>277</v>
      </c>
      <c r="O2017" s="138" t="s">
        <v>277</v>
      </c>
      <c r="P2017" s="137">
        <v>1</v>
      </c>
      <c r="Q2017" s="138">
        <v>1</v>
      </c>
    </row>
    <row r="2018" spans="1:17" ht="20.149999999999999" customHeight="1" x14ac:dyDescent="0.35">
      <c r="A2018" s="148"/>
      <c r="C2018" s="136" t="s">
        <v>2278</v>
      </c>
      <c r="D2018" s="143" t="s">
        <v>277</v>
      </c>
      <c r="E2018" s="146" t="s">
        <v>277</v>
      </c>
      <c r="F2018" s="137">
        <v>0</v>
      </c>
      <c r="G2018" s="138">
        <v>0.98935445454545456</v>
      </c>
      <c r="H2018" s="143" t="s">
        <v>277</v>
      </c>
      <c r="I2018" s="146" t="s">
        <v>277</v>
      </c>
      <c r="J2018" s="137">
        <v>0.88158221009036131</v>
      </c>
      <c r="K2018" s="146">
        <v>0.91425247588872949</v>
      </c>
      <c r="L2018" s="137" t="s">
        <v>277</v>
      </c>
      <c r="M2018" s="146" t="s">
        <v>277</v>
      </c>
      <c r="N2018" s="137" t="s">
        <v>277</v>
      </c>
      <c r="O2018" s="138" t="s">
        <v>277</v>
      </c>
      <c r="P2018" s="137">
        <v>0.8641935976909092</v>
      </c>
      <c r="Q2018" s="138">
        <v>0.84219152257583341</v>
      </c>
    </row>
    <row r="2019" spans="1:17" ht="20.149999999999999" customHeight="1" x14ac:dyDescent="0.35">
      <c r="A2019" s="148"/>
      <c r="C2019" s="136" t="s">
        <v>2279</v>
      </c>
      <c r="D2019" s="143" t="s">
        <v>277</v>
      </c>
      <c r="E2019" s="146" t="s">
        <v>277</v>
      </c>
      <c r="F2019" s="137" t="s">
        <v>277</v>
      </c>
      <c r="G2019" s="138" t="s">
        <v>277</v>
      </c>
      <c r="H2019" s="143" t="s">
        <v>277</v>
      </c>
      <c r="I2019" s="146" t="s">
        <v>277</v>
      </c>
      <c r="J2019" s="137" t="s">
        <v>277</v>
      </c>
      <c r="K2019" s="146" t="s">
        <v>277</v>
      </c>
      <c r="L2019" s="137" t="s">
        <v>277</v>
      </c>
      <c r="M2019" s="146" t="s">
        <v>277</v>
      </c>
      <c r="N2019" s="137" t="s">
        <v>277</v>
      </c>
      <c r="O2019" s="138" t="s">
        <v>277</v>
      </c>
      <c r="P2019" s="137">
        <v>0.93333333334000002</v>
      </c>
      <c r="Q2019" s="138" t="s">
        <v>277</v>
      </c>
    </row>
    <row r="2020" spans="1:17" ht="20.149999999999999" customHeight="1" x14ac:dyDescent="0.35">
      <c r="A2020" s="148"/>
      <c r="C2020" s="136" t="s">
        <v>2280</v>
      </c>
      <c r="D2020" s="143" t="s">
        <v>277</v>
      </c>
      <c r="E2020" s="146" t="s">
        <v>277</v>
      </c>
      <c r="F2020" s="137">
        <v>0.99010000000000009</v>
      </c>
      <c r="G2020" s="138">
        <v>1</v>
      </c>
      <c r="H2020" s="143" t="s">
        <v>277</v>
      </c>
      <c r="I2020" s="146" t="s">
        <v>277</v>
      </c>
      <c r="J2020" s="137" t="s">
        <v>277</v>
      </c>
      <c r="K2020" s="146" t="s">
        <v>277</v>
      </c>
      <c r="L2020" s="137" t="s">
        <v>277</v>
      </c>
      <c r="M2020" s="146" t="s">
        <v>277</v>
      </c>
      <c r="N2020" s="137" t="s">
        <v>277</v>
      </c>
      <c r="O2020" s="138" t="s">
        <v>277</v>
      </c>
      <c r="P2020" s="137">
        <v>0.95805921052916676</v>
      </c>
      <c r="Q2020" s="138">
        <v>0.96929824561750022</v>
      </c>
    </row>
    <row r="2021" spans="1:17" ht="20.149999999999999" customHeight="1" x14ac:dyDescent="0.35">
      <c r="A2021" s="148"/>
      <c r="C2021" s="136" t="s">
        <v>2281</v>
      </c>
      <c r="D2021" s="143" t="s">
        <v>277</v>
      </c>
      <c r="E2021" s="146" t="s">
        <v>277</v>
      </c>
      <c r="F2021" s="137" t="s">
        <v>277</v>
      </c>
      <c r="G2021" s="138" t="s">
        <v>277</v>
      </c>
      <c r="H2021" s="143" t="s">
        <v>277</v>
      </c>
      <c r="I2021" s="146" t="s">
        <v>277</v>
      </c>
      <c r="J2021" s="137" t="s">
        <v>277</v>
      </c>
      <c r="K2021" s="146" t="s">
        <v>277</v>
      </c>
      <c r="L2021" s="137" t="s">
        <v>277</v>
      </c>
      <c r="M2021" s="146" t="s">
        <v>277</v>
      </c>
      <c r="N2021" s="137" t="s">
        <v>277</v>
      </c>
      <c r="O2021" s="138" t="s">
        <v>277</v>
      </c>
      <c r="P2021" s="137">
        <v>0.92478632479</v>
      </c>
      <c r="Q2021" s="138">
        <v>0.96111111111499992</v>
      </c>
    </row>
    <row r="2022" spans="1:17" ht="20.149999999999999" customHeight="1" x14ac:dyDescent="0.35">
      <c r="A2022" s="148"/>
      <c r="C2022" s="136" t="s">
        <v>2282</v>
      </c>
      <c r="D2022" s="143" t="s">
        <v>277</v>
      </c>
      <c r="E2022" s="146" t="s">
        <v>277</v>
      </c>
      <c r="F2022" s="137" t="s">
        <v>277</v>
      </c>
      <c r="G2022" s="138" t="s">
        <v>277</v>
      </c>
      <c r="H2022" s="143" t="s">
        <v>277</v>
      </c>
      <c r="I2022" s="146" t="s">
        <v>277</v>
      </c>
      <c r="J2022" s="137" t="s">
        <v>277</v>
      </c>
      <c r="K2022" s="146" t="s">
        <v>277</v>
      </c>
      <c r="L2022" s="137" t="s">
        <v>277</v>
      </c>
      <c r="M2022" s="146" t="s">
        <v>277</v>
      </c>
      <c r="N2022" s="137" t="s">
        <v>277</v>
      </c>
      <c r="O2022" s="138" t="s">
        <v>277</v>
      </c>
      <c r="P2022" s="137">
        <v>0.99242424242545457</v>
      </c>
      <c r="Q2022" s="138">
        <v>1</v>
      </c>
    </row>
    <row r="2023" spans="1:17" ht="20.149999999999999" customHeight="1" x14ac:dyDescent="0.35">
      <c r="A2023" s="148"/>
      <c r="C2023" s="136" t="s">
        <v>2283</v>
      </c>
      <c r="D2023" s="143" t="s">
        <v>277</v>
      </c>
      <c r="E2023" s="146" t="s">
        <v>277</v>
      </c>
      <c r="F2023" s="137">
        <v>0.9892503805175038</v>
      </c>
      <c r="G2023" s="138">
        <v>1</v>
      </c>
      <c r="H2023" s="143" t="s">
        <v>277</v>
      </c>
      <c r="I2023" s="146" t="s">
        <v>277</v>
      </c>
      <c r="J2023" s="137" t="s">
        <v>277</v>
      </c>
      <c r="K2023" s="146" t="s">
        <v>277</v>
      </c>
      <c r="L2023" s="137" t="s">
        <v>277</v>
      </c>
      <c r="M2023" s="146" t="s">
        <v>277</v>
      </c>
      <c r="N2023" s="137" t="s">
        <v>277</v>
      </c>
      <c r="O2023" s="138" t="s">
        <v>277</v>
      </c>
      <c r="P2023" s="137">
        <v>0.93989805375299995</v>
      </c>
      <c r="Q2023" s="138">
        <v>0.95766968001099995</v>
      </c>
    </row>
    <row r="2024" spans="1:17" ht="20.149999999999999" customHeight="1" x14ac:dyDescent="0.35">
      <c r="A2024" s="148"/>
      <c r="C2024" s="136" t="s">
        <v>2284</v>
      </c>
      <c r="D2024" s="143" t="s">
        <v>277</v>
      </c>
      <c r="E2024" s="146" t="s">
        <v>277</v>
      </c>
      <c r="F2024" s="137" t="s">
        <v>277</v>
      </c>
      <c r="G2024" s="138" t="s">
        <v>277</v>
      </c>
      <c r="H2024" s="143" t="s">
        <v>277</v>
      </c>
      <c r="I2024" s="146" t="s">
        <v>277</v>
      </c>
      <c r="J2024" s="137" t="s">
        <v>277</v>
      </c>
      <c r="K2024" s="146" t="s">
        <v>277</v>
      </c>
      <c r="L2024" s="137" t="s">
        <v>277</v>
      </c>
      <c r="M2024" s="146" t="s">
        <v>277</v>
      </c>
      <c r="N2024" s="137">
        <v>0.72222222222222221</v>
      </c>
      <c r="O2024" s="138">
        <v>0.69333333333333336</v>
      </c>
      <c r="P2024" s="137">
        <v>0.94680851064416671</v>
      </c>
      <c r="Q2024" s="138">
        <v>0.97074468085500021</v>
      </c>
    </row>
    <row r="2025" spans="1:17" ht="20.149999999999999" customHeight="1" x14ac:dyDescent="0.35">
      <c r="A2025" s="148"/>
      <c r="C2025" s="136" t="s">
        <v>2285</v>
      </c>
      <c r="D2025" s="143" t="s">
        <v>277</v>
      </c>
      <c r="E2025" s="146" t="s">
        <v>277</v>
      </c>
      <c r="F2025" s="137">
        <v>0</v>
      </c>
      <c r="G2025" s="138">
        <v>1</v>
      </c>
      <c r="H2025" s="143" t="s">
        <v>277</v>
      </c>
      <c r="I2025" s="146" t="s">
        <v>277</v>
      </c>
      <c r="J2025" s="137">
        <v>0.99509627586206895</v>
      </c>
      <c r="K2025" s="146">
        <v>0.9928011193879196</v>
      </c>
      <c r="L2025" s="137" t="s">
        <v>277</v>
      </c>
      <c r="M2025" s="146" t="s">
        <v>277</v>
      </c>
      <c r="N2025" s="137" t="s">
        <v>277</v>
      </c>
      <c r="O2025" s="138" t="s">
        <v>277</v>
      </c>
      <c r="P2025" s="137" t="s">
        <v>277</v>
      </c>
      <c r="Q2025" s="138" t="s">
        <v>277</v>
      </c>
    </row>
    <row r="2026" spans="1:17" ht="20.149999999999999" customHeight="1" x14ac:dyDescent="0.35">
      <c r="A2026" s="148"/>
      <c r="C2026" s="136" t="s">
        <v>2286</v>
      </c>
      <c r="D2026" s="143" t="s">
        <v>277</v>
      </c>
      <c r="E2026" s="146" t="s">
        <v>277</v>
      </c>
      <c r="F2026" s="137" t="s">
        <v>277</v>
      </c>
      <c r="G2026" s="138" t="s">
        <v>277</v>
      </c>
      <c r="H2026" s="143" t="s">
        <v>277</v>
      </c>
      <c r="I2026" s="146" t="s">
        <v>277</v>
      </c>
      <c r="J2026" s="137" t="s">
        <v>277</v>
      </c>
      <c r="K2026" s="146" t="s">
        <v>277</v>
      </c>
      <c r="L2026" s="137" t="s">
        <v>277</v>
      </c>
      <c r="M2026" s="146" t="s">
        <v>277</v>
      </c>
      <c r="N2026" s="137" t="s">
        <v>277</v>
      </c>
      <c r="O2026" s="138" t="s">
        <v>277</v>
      </c>
      <c r="P2026" s="137">
        <v>0.98263888888999984</v>
      </c>
      <c r="Q2026" s="138">
        <v>0.92424242424545455</v>
      </c>
    </row>
    <row r="2027" spans="1:17" ht="20.149999999999999" customHeight="1" x14ac:dyDescent="0.35">
      <c r="A2027" s="148"/>
      <c r="C2027" s="136" t="s">
        <v>2287</v>
      </c>
      <c r="D2027" s="143" t="s">
        <v>277</v>
      </c>
      <c r="E2027" s="146" t="s">
        <v>277</v>
      </c>
      <c r="F2027" s="137" t="s">
        <v>277</v>
      </c>
      <c r="G2027" s="138" t="s">
        <v>277</v>
      </c>
      <c r="H2027" s="143" t="s">
        <v>277</v>
      </c>
      <c r="I2027" s="146" t="s">
        <v>277</v>
      </c>
      <c r="J2027" s="137" t="s">
        <v>277</v>
      </c>
      <c r="K2027" s="146" t="s">
        <v>277</v>
      </c>
      <c r="L2027" s="137" t="s">
        <v>277</v>
      </c>
      <c r="M2027" s="146" t="s">
        <v>277</v>
      </c>
      <c r="N2027" s="137" t="s">
        <v>277</v>
      </c>
      <c r="O2027" s="138" t="s">
        <v>277</v>
      </c>
      <c r="P2027" s="137">
        <v>0.90476190476583329</v>
      </c>
      <c r="Q2027" s="138">
        <v>0.88831168831727281</v>
      </c>
    </row>
    <row r="2028" spans="1:17" ht="20.149999999999999" customHeight="1" x14ac:dyDescent="0.35">
      <c r="A2028" s="148"/>
      <c r="C2028" s="136" t="s">
        <v>2288</v>
      </c>
      <c r="D2028" s="143" t="s">
        <v>277</v>
      </c>
      <c r="E2028" s="146" t="s">
        <v>277</v>
      </c>
      <c r="F2028" s="137" t="s">
        <v>277</v>
      </c>
      <c r="G2028" s="138" t="s">
        <v>277</v>
      </c>
      <c r="H2028" s="143" t="s">
        <v>277</v>
      </c>
      <c r="I2028" s="146" t="s">
        <v>277</v>
      </c>
      <c r="J2028" s="137" t="s">
        <v>277</v>
      </c>
      <c r="K2028" s="146" t="s">
        <v>277</v>
      </c>
      <c r="L2028" s="137" t="s">
        <v>277</v>
      </c>
      <c r="M2028" s="146" t="s">
        <v>277</v>
      </c>
      <c r="N2028" s="137" t="s">
        <v>277</v>
      </c>
      <c r="O2028" s="138" t="s">
        <v>277</v>
      </c>
      <c r="P2028" s="137">
        <v>0.96626791212636365</v>
      </c>
      <c r="Q2028" s="138">
        <v>0.96963507625583345</v>
      </c>
    </row>
    <row r="2029" spans="1:17" ht="20.149999999999999" customHeight="1" x14ac:dyDescent="0.35">
      <c r="A2029" s="148"/>
      <c r="C2029" s="136" t="s">
        <v>2289</v>
      </c>
      <c r="D2029" s="143" t="s">
        <v>277</v>
      </c>
      <c r="E2029" s="146" t="s">
        <v>277</v>
      </c>
      <c r="F2029" s="137" t="s">
        <v>277</v>
      </c>
      <c r="G2029" s="138" t="s">
        <v>277</v>
      </c>
      <c r="H2029" s="143" t="s">
        <v>277</v>
      </c>
      <c r="I2029" s="146" t="s">
        <v>277</v>
      </c>
      <c r="J2029" s="137" t="s">
        <v>277</v>
      </c>
      <c r="K2029" s="146" t="s">
        <v>277</v>
      </c>
      <c r="L2029" s="137" t="s">
        <v>277</v>
      </c>
      <c r="M2029" s="146" t="s">
        <v>277</v>
      </c>
      <c r="N2029" s="137" t="s">
        <v>277</v>
      </c>
      <c r="O2029" s="138" t="s">
        <v>277</v>
      </c>
      <c r="P2029" s="137">
        <v>1</v>
      </c>
      <c r="Q2029" s="138">
        <v>1</v>
      </c>
    </row>
    <row r="2030" spans="1:17" ht="20.149999999999999" customHeight="1" x14ac:dyDescent="0.35">
      <c r="A2030" s="148"/>
      <c r="C2030" s="136" t="s">
        <v>2290</v>
      </c>
      <c r="D2030" s="143" t="s">
        <v>277</v>
      </c>
      <c r="E2030" s="146" t="s">
        <v>277</v>
      </c>
      <c r="F2030" s="137" t="s">
        <v>277</v>
      </c>
      <c r="G2030" s="138" t="s">
        <v>277</v>
      </c>
      <c r="H2030" s="143" t="s">
        <v>277</v>
      </c>
      <c r="I2030" s="146" t="s">
        <v>277</v>
      </c>
      <c r="J2030" s="137" t="s">
        <v>277</v>
      </c>
      <c r="K2030" s="146" t="s">
        <v>277</v>
      </c>
      <c r="L2030" s="137" t="s">
        <v>277</v>
      </c>
      <c r="M2030" s="146" t="s">
        <v>277</v>
      </c>
      <c r="N2030" s="137" t="s">
        <v>277</v>
      </c>
      <c r="O2030" s="138" t="s">
        <v>277</v>
      </c>
      <c r="P2030" s="137">
        <v>0.9215784215827274</v>
      </c>
      <c r="Q2030" s="138">
        <v>0.98214285714500005</v>
      </c>
    </row>
    <row r="2031" spans="1:17" ht="20.149999999999999" customHeight="1" x14ac:dyDescent="0.35">
      <c r="A2031" s="148"/>
      <c r="C2031" s="136" t="s">
        <v>2291</v>
      </c>
      <c r="D2031" s="143" t="s">
        <v>277</v>
      </c>
      <c r="E2031" s="146" t="s">
        <v>277</v>
      </c>
      <c r="F2031" s="137" t="s">
        <v>277</v>
      </c>
      <c r="G2031" s="138" t="s">
        <v>277</v>
      </c>
      <c r="H2031" s="143" t="s">
        <v>277</v>
      </c>
      <c r="I2031" s="146" t="s">
        <v>277</v>
      </c>
      <c r="J2031" s="137" t="s">
        <v>277</v>
      </c>
      <c r="K2031" s="146" t="s">
        <v>277</v>
      </c>
      <c r="L2031" s="137" t="s">
        <v>277</v>
      </c>
      <c r="M2031" s="146" t="s">
        <v>277</v>
      </c>
      <c r="N2031" s="137" t="s">
        <v>277</v>
      </c>
      <c r="O2031" s="138" t="s">
        <v>277</v>
      </c>
      <c r="P2031" s="137">
        <v>0.959134615385</v>
      </c>
      <c r="Q2031" s="138">
        <v>0.97916666666750007</v>
      </c>
    </row>
    <row r="2032" spans="1:17" ht="20.149999999999999" customHeight="1" x14ac:dyDescent="0.35">
      <c r="A2032" s="148"/>
      <c r="C2032" s="136" t="s">
        <v>2292</v>
      </c>
      <c r="D2032" s="143" t="s">
        <v>277</v>
      </c>
      <c r="E2032" s="146" t="s">
        <v>277</v>
      </c>
      <c r="F2032" s="137" t="s">
        <v>277</v>
      </c>
      <c r="G2032" s="138" t="s">
        <v>277</v>
      </c>
      <c r="H2032" s="143" t="s">
        <v>277</v>
      </c>
      <c r="I2032" s="146" t="s">
        <v>277</v>
      </c>
      <c r="J2032" s="137" t="s">
        <v>277</v>
      </c>
      <c r="K2032" s="146" t="s">
        <v>277</v>
      </c>
      <c r="L2032" s="137" t="s">
        <v>277</v>
      </c>
      <c r="M2032" s="146" t="s">
        <v>277</v>
      </c>
      <c r="N2032" s="137" t="s">
        <v>277</v>
      </c>
      <c r="O2032" s="138" t="s">
        <v>277</v>
      </c>
      <c r="P2032" s="137">
        <v>0.97245179063636356</v>
      </c>
      <c r="Q2032" s="138">
        <v>0.97222222222499977</v>
      </c>
    </row>
    <row r="2033" spans="1:17" ht="20.149999999999999" customHeight="1" x14ac:dyDescent="0.35">
      <c r="A2033" s="148"/>
      <c r="C2033" s="136" t="s">
        <v>2293</v>
      </c>
      <c r="D2033" s="143" t="s">
        <v>277</v>
      </c>
      <c r="E2033" s="146" t="s">
        <v>277</v>
      </c>
      <c r="F2033" s="137" t="s">
        <v>277</v>
      </c>
      <c r="G2033" s="138" t="s">
        <v>277</v>
      </c>
      <c r="H2033" s="143" t="s">
        <v>277</v>
      </c>
      <c r="I2033" s="146" t="s">
        <v>277</v>
      </c>
      <c r="J2033" s="137" t="s">
        <v>277</v>
      </c>
      <c r="K2033" s="146" t="s">
        <v>277</v>
      </c>
      <c r="L2033" s="137" t="s">
        <v>277</v>
      </c>
      <c r="M2033" s="146" t="s">
        <v>277</v>
      </c>
      <c r="N2033" s="137" t="s">
        <v>277</v>
      </c>
      <c r="O2033" s="138" t="s">
        <v>277</v>
      </c>
      <c r="P2033" s="137">
        <v>0.92463235294250001</v>
      </c>
      <c r="Q2033" s="138">
        <v>1</v>
      </c>
    </row>
    <row r="2034" spans="1:17" ht="20.149999999999999" customHeight="1" x14ac:dyDescent="0.35">
      <c r="A2034" s="148"/>
      <c r="C2034" s="136" t="s">
        <v>2294</v>
      </c>
      <c r="D2034" s="143" t="s">
        <v>277</v>
      </c>
      <c r="E2034" s="146" t="s">
        <v>277</v>
      </c>
      <c r="F2034" s="137" t="s">
        <v>277</v>
      </c>
      <c r="G2034" s="138" t="s">
        <v>277</v>
      </c>
      <c r="H2034" s="143" t="s">
        <v>277</v>
      </c>
      <c r="I2034" s="146" t="s">
        <v>277</v>
      </c>
      <c r="J2034" s="137" t="s">
        <v>277</v>
      </c>
      <c r="K2034" s="146" t="s">
        <v>277</v>
      </c>
      <c r="L2034" s="137" t="s">
        <v>277</v>
      </c>
      <c r="M2034" s="146" t="s">
        <v>277</v>
      </c>
      <c r="N2034" s="137" t="s">
        <v>277</v>
      </c>
      <c r="O2034" s="138" t="s">
        <v>277</v>
      </c>
      <c r="P2034" s="137" t="s">
        <v>277</v>
      </c>
      <c r="Q2034" s="138">
        <v>0.90909090910000001</v>
      </c>
    </row>
    <row r="2035" spans="1:17" ht="20.149999999999999" customHeight="1" x14ac:dyDescent="0.35">
      <c r="A2035" s="148"/>
      <c r="C2035" s="136" t="s">
        <v>2295</v>
      </c>
      <c r="D2035" s="143" t="s">
        <v>277</v>
      </c>
      <c r="E2035" s="146" t="s">
        <v>277</v>
      </c>
      <c r="F2035" s="137" t="s">
        <v>277</v>
      </c>
      <c r="G2035" s="138" t="s">
        <v>277</v>
      </c>
      <c r="H2035" s="143" t="s">
        <v>277</v>
      </c>
      <c r="I2035" s="146" t="s">
        <v>277</v>
      </c>
      <c r="J2035" s="137" t="s">
        <v>277</v>
      </c>
      <c r="K2035" s="146" t="s">
        <v>277</v>
      </c>
      <c r="L2035" s="137" t="s">
        <v>277</v>
      </c>
      <c r="M2035" s="146" t="s">
        <v>277</v>
      </c>
      <c r="N2035" s="137" t="s">
        <v>277</v>
      </c>
      <c r="O2035" s="138" t="s">
        <v>277</v>
      </c>
      <c r="P2035" s="137">
        <v>1</v>
      </c>
      <c r="Q2035" s="138">
        <v>1</v>
      </c>
    </row>
    <row r="2036" spans="1:17" ht="20.149999999999999" customHeight="1" x14ac:dyDescent="0.35">
      <c r="A2036" s="148"/>
      <c r="C2036" s="136" t="s">
        <v>2296</v>
      </c>
      <c r="D2036" s="143" t="s">
        <v>277</v>
      </c>
      <c r="E2036" s="146" t="s">
        <v>277</v>
      </c>
      <c r="F2036" s="137" t="s">
        <v>277</v>
      </c>
      <c r="G2036" s="138" t="s">
        <v>277</v>
      </c>
      <c r="H2036" s="143" t="s">
        <v>277</v>
      </c>
      <c r="I2036" s="146" t="s">
        <v>277</v>
      </c>
      <c r="J2036" s="137" t="s">
        <v>277</v>
      </c>
      <c r="K2036" s="146" t="s">
        <v>277</v>
      </c>
      <c r="L2036" s="137" t="s">
        <v>277</v>
      </c>
      <c r="M2036" s="146" t="s">
        <v>277</v>
      </c>
      <c r="N2036" s="137" t="s">
        <v>277</v>
      </c>
      <c r="O2036" s="138" t="s">
        <v>277</v>
      </c>
      <c r="P2036" s="137" t="s">
        <v>277</v>
      </c>
      <c r="Q2036" s="138">
        <v>1</v>
      </c>
    </row>
    <row r="2037" spans="1:17" ht="20.149999999999999" customHeight="1" x14ac:dyDescent="0.35">
      <c r="A2037" s="148"/>
      <c r="C2037" s="136" t="s">
        <v>2297</v>
      </c>
      <c r="D2037" s="143" t="s">
        <v>277</v>
      </c>
      <c r="E2037" s="146" t="s">
        <v>277</v>
      </c>
      <c r="F2037" s="137" t="s">
        <v>277</v>
      </c>
      <c r="G2037" s="138" t="s">
        <v>277</v>
      </c>
      <c r="H2037" s="143" t="s">
        <v>277</v>
      </c>
      <c r="I2037" s="146" t="s">
        <v>277</v>
      </c>
      <c r="J2037" s="137" t="s">
        <v>277</v>
      </c>
      <c r="K2037" s="146" t="s">
        <v>277</v>
      </c>
      <c r="L2037" s="137" t="s">
        <v>277</v>
      </c>
      <c r="M2037" s="146" t="s">
        <v>277</v>
      </c>
      <c r="N2037" s="137" t="s">
        <v>277</v>
      </c>
      <c r="O2037" s="138" t="s">
        <v>277</v>
      </c>
      <c r="P2037" s="137">
        <v>0.96428571428999998</v>
      </c>
      <c r="Q2037" s="138">
        <v>0.95359890110250012</v>
      </c>
    </row>
    <row r="2038" spans="1:17" ht="20.149999999999999" customHeight="1" x14ac:dyDescent="0.35">
      <c r="A2038" s="148"/>
      <c r="C2038" s="136" t="s">
        <v>2298</v>
      </c>
      <c r="D2038" s="143" t="s">
        <v>277</v>
      </c>
      <c r="E2038" s="146" t="s">
        <v>277</v>
      </c>
      <c r="F2038" s="137">
        <v>0</v>
      </c>
      <c r="G2038" s="138">
        <v>1</v>
      </c>
      <c r="H2038" s="143" t="s">
        <v>277</v>
      </c>
      <c r="I2038" s="146" t="s">
        <v>277</v>
      </c>
      <c r="J2038" s="137">
        <v>0.92415045833333331</v>
      </c>
      <c r="K2038" s="146">
        <v>0.9843933206198423</v>
      </c>
      <c r="L2038" s="137" t="s">
        <v>277</v>
      </c>
      <c r="M2038" s="146" t="s">
        <v>277</v>
      </c>
      <c r="N2038" s="137" t="s">
        <v>277</v>
      </c>
      <c r="O2038" s="138" t="s">
        <v>277</v>
      </c>
      <c r="P2038" s="137">
        <v>0.94502656255750006</v>
      </c>
      <c r="Q2038" s="138">
        <v>0.9289012614083334</v>
      </c>
    </row>
    <row r="2039" spans="1:17" ht="20.149999999999999" customHeight="1" x14ac:dyDescent="0.35">
      <c r="A2039" s="148"/>
      <c r="C2039" s="136" t="s">
        <v>2299</v>
      </c>
      <c r="D2039" s="143" t="s">
        <v>277</v>
      </c>
      <c r="E2039" s="146" t="s">
        <v>277</v>
      </c>
      <c r="F2039" s="137" t="s">
        <v>277</v>
      </c>
      <c r="G2039" s="138" t="s">
        <v>277</v>
      </c>
      <c r="H2039" s="143" t="s">
        <v>277</v>
      </c>
      <c r="I2039" s="146" t="s">
        <v>277</v>
      </c>
      <c r="J2039" s="137" t="s">
        <v>277</v>
      </c>
      <c r="K2039" s="146" t="s">
        <v>277</v>
      </c>
      <c r="L2039" s="137" t="s">
        <v>277</v>
      </c>
      <c r="M2039" s="146" t="s">
        <v>277</v>
      </c>
      <c r="N2039" s="137" t="s">
        <v>277</v>
      </c>
      <c r="O2039" s="138" t="s">
        <v>277</v>
      </c>
      <c r="P2039" s="137">
        <v>1</v>
      </c>
      <c r="Q2039" s="138">
        <v>1</v>
      </c>
    </row>
    <row r="2040" spans="1:17" ht="20.149999999999999" customHeight="1" x14ac:dyDescent="0.35">
      <c r="A2040" s="148"/>
      <c r="C2040" s="136" t="s">
        <v>2300</v>
      </c>
      <c r="D2040" s="143" t="s">
        <v>277</v>
      </c>
      <c r="E2040" s="146" t="s">
        <v>277</v>
      </c>
      <c r="F2040" s="137">
        <v>0.99602340182648397</v>
      </c>
      <c r="G2040" s="138">
        <v>0.99261432794296645</v>
      </c>
      <c r="H2040" s="143" t="s">
        <v>277</v>
      </c>
      <c r="I2040" s="146" t="s">
        <v>277</v>
      </c>
      <c r="J2040" s="137" t="s">
        <v>277</v>
      </c>
      <c r="K2040" s="146" t="s">
        <v>277</v>
      </c>
      <c r="L2040" s="137" t="s">
        <v>277</v>
      </c>
      <c r="M2040" s="146" t="s">
        <v>277</v>
      </c>
      <c r="N2040" s="137">
        <v>1</v>
      </c>
      <c r="O2040" s="138" t="s">
        <v>277</v>
      </c>
      <c r="P2040" s="137">
        <v>0.98046875</v>
      </c>
      <c r="Q2040" s="138">
        <v>0.97027977775599994</v>
      </c>
    </row>
    <row r="2041" spans="1:17" ht="20.149999999999999" customHeight="1" x14ac:dyDescent="0.35">
      <c r="A2041" s="148"/>
      <c r="C2041" s="136" t="s">
        <v>2301</v>
      </c>
      <c r="D2041" s="143" t="s">
        <v>277</v>
      </c>
      <c r="E2041" s="146" t="s">
        <v>277</v>
      </c>
      <c r="F2041" s="137" t="s">
        <v>277</v>
      </c>
      <c r="G2041" s="138" t="s">
        <v>277</v>
      </c>
      <c r="H2041" s="143" t="s">
        <v>277</v>
      </c>
      <c r="I2041" s="146" t="s">
        <v>277</v>
      </c>
      <c r="J2041" s="137" t="s">
        <v>277</v>
      </c>
      <c r="K2041" s="146" t="s">
        <v>277</v>
      </c>
      <c r="L2041" s="137" t="s">
        <v>277</v>
      </c>
      <c r="M2041" s="146" t="s">
        <v>277</v>
      </c>
      <c r="N2041" s="137" t="s">
        <v>277</v>
      </c>
      <c r="O2041" s="138" t="s">
        <v>277</v>
      </c>
      <c r="P2041" s="137">
        <v>0.93684210526800005</v>
      </c>
      <c r="Q2041" s="138">
        <v>0.9912280701766667</v>
      </c>
    </row>
    <row r="2042" spans="1:17" ht="20.149999999999999" customHeight="1" x14ac:dyDescent="0.35">
      <c r="A2042" s="148"/>
      <c r="C2042" s="136" t="s">
        <v>2302</v>
      </c>
      <c r="D2042" s="143" t="s">
        <v>277</v>
      </c>
      <c r="E2042" s="146" t="s">
        <v>277</v>
      </c>
      <c r="F2042" s="137" t="s">
        <v>277</v>
      </c>
      <c r="G2042" s="138" t="s">
        <v>277</v>
      </c>
      <c r="H2042" s="143" t="s">
        <v>277</v>
      </c>
      <c r="I2042" s="146" t="s">
        <v>277</v>
      </c>
      <c r="J2042" s="137">
        <v>0.94348862936212108</v>
      </c>
      <c r="K2042" s="146">
        <v>0.97518622838920488</v>
      </c>
      <c r="L2042" s="137" t="s">
        <v>277</v>
      </c>
      <c r="M2042" s="146" t="s">
        <v>277</v>
      </c>
      <c r="N2042" s="137" t="s">
        <v>277</v>
      </c>
      <c r="O2042" s="138" t="s">
        <v>277</v>
      </c>
      <c r="P2042" s="137">
        <v>0.9415064102616667</v>
      </c>
      <c r="Q2042" s="138">
        <v>0.89595141700833336</v>
      </c>
    </row>
    <row r="2043" spans="1:17" ht="20.149999999999999" customHeight="1" x14ac:dyDescent="0.35">
      <c r="A2043" s="148"/>
      <c r="C2043" s="136" t="s">
        <v>2303</v>
      </c>
      <c r="D2043" s="143">
        <v>0.88679245283018904</v>
      </c>
      <c r="E2043" s="146">
        <v>0.92592592592592604</v>
      </c>
      <c r="F2043" s="137" t="s">
        <v>277</v>
      </c>
      <c r="G2043" s="138" t="s">
        <v>277</v>
      </c>
      <c r="H2043" s="143" t="s">
        <v>277</v>
      </c>
      <c r="I2043" s="146" t="s">
        <v>277</v>
      </c>
      <c r="J2043" s="137" t="s">
        <v>277</v>
      </c>
      <c r="K2043" s="146" t="s">
        <v>277</v>
      </c>
      <c r="L2043" s="137" t="s">
        <v>277</v>
      </c>
      <c r="M2043" s="146" t="s">
        <v>277</v>
      </c>
      <c r="N2043" s="137" t="s">
        <v>277</v>
      </c>
      <c r="O2043" s="138">
        <v>1</v>
      </c>
      <c r="P2043" s="137">
        <v>0.95731591711166675</v>
      </c>
      <c r="Q2043" s="138">
        <v>0.94438775510700024</v>
      </c>
    </row>
    <row r="2044" spans="1:17" ht="20.149999999999999" customHeight="1" x14ac:dyDescent="0.35">
      <c r="A2044" s="148"/>
      <c r="C2044" s="136" t="s">
        <v>2304</v>
      </c>
      <c r="D2044" s="143" t="s">
        <v>277</v>
      </c>
      <c r="E2044" s="146" t="s">
        <v>277</v>
      </c>
      <c r="F2044" s="137" t="s">
        <v>277</v>
      </c>
      <c r="G2044" s="138" t="s">
        <v>277</v>
      </c>
      <c r="H2044" s="143" t="s">
        <v>277</v>
      </c>
      <c r="I2044" s="146" t="s">
        <v>277</v>
      </c>
      <c r="J2044" s="137" t="s">
        <v>277</v>
      </c>
      <c r="K2044" s="146" t="s">
        <v>277</v>
      </c>
      <c r="L2044" s="137" t="s">
        <v>277</v>
      </c>
      <c r="M2044" s="146" t="s">
        <v>277</v>
      </c>
      <c r="N2044" s="137" t="s">
        <v>277</v>
      </c>
      <c r="O2044" s="138" t="s">
        <v>277</v>
      </c>
      <c r="P2044" s="137">
        <v>0.83785763230416666</v>
      </c>
      <c r="Q2044" s="138">
        <v>0.78731851180166657</v>
      </c>
    </row>
    <row r="2045" spans="1:17" ht="20.149999999999999" customHeight="1" x14ac:dyDescent="0.35">
      <c r="A2045" s="148"/>
      <c r="C2045" s="136" t="s">
        <v>2305</v>
      </c>
      <c r="D2045" s="143" t="s">
        <v>277</v>
      </c>
      <c r="E2045" s="146" t="s">
        <v>277</v>
      </c>
      <c r="F2045" s="137">
        <v>0</v>
      </c>
      <c r="G2045" s="138">
        <v>0.99437618181818188</v>
      </c>
      <c r="H2045" s="143" t="s">
        <v>277</v>
      </c>
      <c r="I2045" s="146" t="s">
        <v>277</v>
      </c>
      <c r="J2045" s="137" t="s">
        <v>277</v>
      </c>
      <c r="K2045" s="146" t="s">
        <v>277</v>
      </c>
      <c r="L2045" s="137" t="s">
        <v>277</v>
      </c>
      <c r="M2045" s="146" t="s">
        <v>277</v>
      </c>
      <c r="N2045" s="137" t="s">
        <v>277</v>
      </c>
      <c r="O2045" s="138" t="s">
        <v>277</v>
      </c>
      <c r="P2045" s="137" t="s">
        <v>277</v>
      </c>
      <c r="Q2045" s="138" t="s">
        <v>277</v>
      </c>
    </row>
    <row r="2046" spans="1:17" ht="20.149999999999999" customHeight="1" x14ac:dyDescent="0.35">
      <c r="A2046" s="148"/>
      <c r="C2046" s="136" t="s">
        <v>2306</v>
      </c>
      <c r="D2046" s="143" t="s">
        <v>277</v>
      </c>
      <c r="E2046" s="146" t="s">
        <v>277</v>
      </c>
      <c r="F2046" s="137" t="s">
        <v>277</v>
      </c>
      <c r="G2046" s="138" t="s">
        <v>277</v>
      </c>
      <c r="H2046" s="143" t="s">
        <v>277</v>
      </c>
      <c r="I2046" s="146" t="s">
        <v>277</v>
      </c>
      <c r="J2046" s="137" t="s">
        <v>277</v>
      </c>
      <c r="K2046" s="146" t="s">
        <v>277</v>
      </c>
      <c r="L2046" s="137" t="s">
        <v>277</v>
      </c>
      <c r="M2046" s="146" t="s">
        <v>277</v>
      </c>
      <c r="N2046" s="137" t="s">
        <v>277</v>
      </c>
      <c r="O2046" s="138" t="s">
        <v>277</v>
      </c>
      <c r="P2046" s="137">
        <v>0.79761904762500013</v>
      </c>
      <c r="Q2046" s="138">
        <v>0.88095238096000006</v>
      </c>
    </row>
    <row r="2047" spans="1:17" ht="20.149999999999999" customHeight="1" x14ac:dyDescent="0.35">
      <c r="A2047" s="148"/>
      <c r="C2047" s="136" t="s">
        <v>2307</v>
      </c>
      <c r="D2047" s="143" t="s">
        <v>277</v>
      </c>
      <c r="E2047" s="146" t="s">
        <v>277</v>
      </c>
      <c r="F2047" s="137" t="s">
        <v>277</v>
      </c>
      <c r="G2047" s="138" t="s">
        <v>277</v>
      </c>
      <c r="H2047" s="143" t="s">
        <v>277</v>
      </c>
      <c r="I2047" s="146" t="s">
        <v>277</v>
      </c>
      <c r="J2047" s="137" t="s">
        <v>277</v>
      </c>
      <c r="K2047" s="146" t="s">
        <v>277</v>
      </c>
      <c r="L2047" s="137" t="s">
        <v>277</v>
      </c>
      <c r="M2047" s="146" t="s">
        <v>277</v>
      </c>
      <c r="N2047" s="137" t="s">
        <v>277</v>
      </c>
      <c r="O2047" s="138" t="s">
        <v>277</v>
      </c>
      <c r="P2047" s="137" t="s">
        <v>277</v>
      </c>
      <c r="Q2047" s="138">
        <v>0.93885347985800005</v>
      </c>
    </row>
    <row r="2048" spans="1:17" ht="20.149999999999999" customHeight="1" x14ac:dyDescent="0.35">
      <c r="A2048" s="148"/>
      <c r="C2048" s="136" t="s">
        <v>2308</v>
      </c>
      <c r="D2048" s="143" t="s">
        <v>277</v>
      </c>
      <c r="E2048" s="146" t="s">
        <v>277</v>
      </c>
      <c r="F2048" s="137">
        <v>1</v>
      </c>
      <c r="G2048" s="138">
        <v>1</v>
      </c>
      <c r="H2048" s="143" t="s">
        <v>277</v>
      </c>
      <c r="I2048" s="146" t="s">
        <v>277</v>
      </c>
      <c r="J2048" s="137" t="s">
        <v>277</v>
      </c>
      <c r="K2048" s="146" t="s">
        <v>277</v>
      </c>
      <c r="L2048" s="137" t="s">
        <v>277</v>
      </c>
      <c r="M2048" s="146" t="s">
        <v>277</v>
      </c>
      <c r="N2048" s="137" t="s">
        <v>277</v>
      </c>
      <c r="O2048" s="138" t="s">
        <v>277</v>
      </c>
      <c r="P2048" s="137">
        <v>0.96847867119699993</v>
      </c>
      <c r="Q2048" s="138">
        <v>0.97061909758699993</v>
      </c>
    </row>
    <row r="2049" spans="1:17" ht="20.149999999999999" customHeight="1" x14ac:dyDescent="0.35">
      <c r="A2049" s="148"/>
      <c r="C2049" s="136" t="s">
        <v>2309</v>
      </c>
      <c r="D2049" s="143" t="s">
        <v>277</v>
      </c>
      <c r="E2049" s="146" t="s">
        <v>277</v>
      </c>
      <c r="F2049" s="137" t="s">
        <v>277</v>
      </c>
      <c r="G2049" s="138" t="s">
        <v>277</v>
      </c>
      <c r="H2049" s="143" t="s">
        <v>277</v>
      </c>
      <c r="I2049" s="146" t="s">
        <v>277</v>
      </c>
      <c r="J2049" s="137" t="s">
        <v>277</v>
      </c>
      <c r="K2049" s="146" t="s">
        <v>277</v>
      </c>
      <c r="L2049" s="137" t="s">
        <v>277</v>
      </c>
      <c r="M2049" s="146" t="s">
        <v>277</v>
      </c>
      <c r="N2049" s="137">
        <v>0.76923076923076927</v>
      </c>
      <c r="O2049" s="138">
        <v>0.5</v>
      </c>
      <c r="P2049" s="137">
        <v>0.95887445888363632</v>
      </c>
      <c r="Q2049" s="138">
        <v>0.95887445888363632</v>
      </c>
    </row>
    <row r="2050" spans="1:17" ht="20.149999999999999" customHeight="1" x14ac:dyDescent="0.35">
      <c r="A2050" s="148"/>
      <c r="C2050" s="136" t="s">
        <v>2310</v>
      </c>
      <c r="D2050" s="143" t="s">
        <v>277</v>
      </c>
      <c r="E2050" s="146" t="s">
        <v>277</v>
      </c>
      <c r="F2050" s="137">
        <v>0.96</v>
      </c>
      <c r="G2050" s="138">
        <v>0.99919718181818173</v>
      </c>
      <c r="H2050" s="143" t="s">
        <v>277</v>
      </c>
      <c r="I2050" s="146" t="s">
        <v>277</v>
      </c>
      <c r="J2050" s="137" t="s">
        <v>277</v>
      </c>
      <c r="K2050" s="146" t="s">
        <v>277</v>
      </c>
      <c r="L2050" s="137" t="s">
        <v>277</v>
      </c>
      <c r="M2050" s="146" t="s">
        <v>277</v>
      </c>
      <c r="N2050" s="137" t="s">
        <v>277</v>
      </c>
      <c r="O2050" s="138" t="s">
        <v>277</v>
      </c>
      <c r="P2050" s="137" t="s">
        <v>277</v>
      </c>
      <c r="Q2050" s="138" t="s">
        <v>277</v>
      </c>
    </row>
    <row r="2051" spans="1:17" ht="20.149999999999999" customHeight="1" x14ac:dyDescent="0.35">
      <c r="A2051" s="148"/>
      <c r="C2051" s="136" t="s">
        <v>2311</v>
      </c>
      <c r="D2051" s="143" t="s">
        <v>277</v>
      </c>
      <c r="E2051" s="146" t="s">
        <v>277</v>
      </c>
      <c r="F2051" s="137" t="s">
        <v>277</v>
      </c>
      <c r="G2051" s="138" t="s">
        <v>277</v>
      </c>
      <c r="H2051" s="143" t="s">
        <v>277</v>
      </c>
      <c r="I2051" s="146" t="s">
        <v>277</v>
      </c>
      <c r="J2051" s="137" t="s">
        <v>277</v>
      </c>
      <c r="K2051" s="146" t="s">
        <v>277</v>
      </c>
      <c r="L2051" s="137" t="s">
        <v>277</v>
      </c>
      <c r="M2051" s="146" t="s">
        <v>277</v>
      </c>
      <c r="N2051" s="137" t="s">
        <v>277</v>
      </c>
      <c r="O2051" s="138" t="s">
        <v>277</v>
      </c>
      <c r="P2051" s="137">
        <v>0.85225961538625006</v>
      </c>
      <c r="Q2051" s="138">
        <v>0.94166666666699994</v>
      </c>
    </row>
    <row r="2052" spans="1:17" ht="20.149999999999999" customHeight="1" x14ac:dyDescent="0.35">
      <c r="A2052" s="148"/>
      <c r="C2052" s="136" t="s">
        <v>2312</v>
      </c>
      <c r="D2052" s="143" t="s">
        <v>277</v>
      </c>
      <c r="E2052" s="146" t="s">
        <v>277</v>
      </c>
      <c r="F2052" s="137" t="s">
        <v>277</v>
      </c>
      <c r="G2052" s="138" t="s">
        <v>277</v>
      </c>
      <c r="H2052" s="143" t="s">
        <v>277</v>
      </c>
      <c r="I2052" s="146" t="s">
        <v>277</v>
      </c>
      <c r="J2052" s="137">
        <v>0.99992239010988992</v>
      </c>
      <c r="K2052" s="146">
        <v>0.99427395833333343</v>
      </c>
      <c r="L2052" s="137" t="s">
        <v>277</v>
      </c>
      <c r="M2052" s="146" t="s">
        <v>277</v>
      </c>
      <c r="N2052" s="137">
        <v>0.86065573770491799</v>
      </c>
      <c r="O2052" s="138">
        <v>0.91666666666666663</v>
      </c>
      <c r="P2052" s="137">
        <v>0.84557926829750008</v>
      </c>
      <c r="Q2052" s="138">
        <v>0.90053754814249998</v>
      </c>
    </row>
    <row r="2053" spans="1:17" ht="20.149999999999999" customHeight="1" x14ac:dyDescent="0.35">
      <c r="A2053" s="148"/>
      <c r="C2053" s="136" t="s">
        <v>2313</v>
      </c>
      <c r="D2053" s="143" t="s">
        <v>277</v>
      </c>
      <c r="E2053" s="146" t="s">
        <v>277</v>
      </c>
      <c r="F2053" s="137">
        <v>0</v>
      </c>
      <c r="G2053" s="138">
        <v>1</v>
      </c>
      <c r="H2053" s="143" t="s">
        <v>277</v>
      </c>
      <c r="I2053" s="146" t="s">
        <v>277</v>
      </c>
      <c r="J2053" s="137" t="s">
        <v>277</v>
      </c>
      <c r="K2053" s="146" t="s">
        <v>277</v>
      </c>
      <c r="L2053" s="137" t="s">
        <v>277</v>
      </c>
      <c r="M2053" s="146" t="s">
        <v>277</v>
      </c>
      <c r="N2053" s="137" t="s">
        <v>277</v>
      </c>
      <c r="O2053" s="138" t="s">
        <v>277</v>
      </c>
      <c r="P2053" s="137" t="s">
        <v>277</v>
      </c>
      <c r="Q2053" s="138" t="s">
        <v>277</v>
      </c>
    </row>
    <row r="2054" spans="1:17" ht="20.149999999999999" customHeight="1" x14ac:dyDescent="0.35">
      <c r="A2054" s="148"/>
      <c r="C2054" s="136" t="s">
        <v>2314</v>
      </c>
      <c r="D2054" s="143" t="s">
        <v>277</v>
      </c>
      <c r="E2054" s="146" t="s">
        <v>277</v>
      </c>
      <c r="F2054" s="137">
        <v>0</v>
      </c>
      <c r="G2054" s="138">
        <v>0.99869981818181808</v>
      </c>
      <c r="H2054" s="143" t="s">
        <v>277</v>
      </c>
      <c r="I2054" s="146" t="s">
        <v>277</v>
      </c>
      <c r="J2054" s="137">
        <v>0.9958682850999534</v>
      </c>
      <c r="K2054" s="146">
        <v>0.9685698069291816</v>
      </c>
      <c r="L2054" s="137" t="s">
        <v>277</v>
      </c>
      <c r="M2054" s="146" t="s">
        <v>277</v>
      </c>
      <c r="N2054" s="137" t="s">
        <v>277</v>
      </c>
      <c r="O2054" s="138" t="s">
        <v>277</v>
      </c>
      <c r="P2054" s="137">
        <v>0.92431762653416683</v>
      </c>
      <c r="Q2054" s="138">
        <v>0.91701959908083319</v>
      </c>
    </row>
    <row r="2055" spans="1:17" ht="20.149999999999999" customHeight="1" x14ac:dyDescent="0.35">
      <c r="A2055" s="148"/>
      <c r="C2055" s="136" t="s">
        <v>2315</v>
      </c>
      <c r="D2055" s="143" t="s">
        <v>277</v>
      </c>
      <c r="E2055" s="146" t="s">
        <v>277</v>
      </c>
      <c r="F2055" s="137" t="s">
        <v>277</v>
      </c>
      <c r="G2055" s="138" t="s">
        <v>277</v>
      </c>
      <c r="H2055" s="143" t="s">
        <v>277</v>
      </c>
      <c r="I2055" s="146" t="s">
        <v>277</v>
      </c>
      <c r="J2055" s="137" t="s">
        <v>277</v>
      </c>
      <c r="K2055" s="146" t="s">
        <v>277</v>
      </c>
      <c r="L2055" s="137" t="s">
        <v>277</v>
      </c>
      <c r="M2055" s="146" t="s">
        <v>277</v>
      </c>
      <c r="N2055" s="137" t="s">
        <v>277</v>
      </c>
      <c r="O2055" s="138" t="s">
        <v>277</v>
      </c>
      <c r="P2055" s="137">
        <v>0.98368606702000005</v>
      </c>
      <c r="Q2055" s="138">
        <v>0.99603174603222233</v>
      </c>
    </row>
    <row r="2056" spans="1:17" ht="20.149999999999999" customHeight="1" x14ac:dyDescent="0.35">
      <c r="A2056" s="148"/>
      <c r="C2056" s="136" t="s">
        <v>2316</v>
      </c>
      <c r="D2056" s="143" t="s">
        <v>277</v>
      </c>
      <c r="E2056" s="146" t="s">
        <v>277</v>
      </c>
      <c r="F2056" s="137" t="s">
        <v>277</v>
      </c>
      <c r="G2056" s="138" t="s">
        <v>277</v>
      </c>
      <c r="H2056" s="143" t="s">
        <v>277</v>
      </c>
      <c r="I2056" s="146" t="s">
        <v>277</v>
      </c>
      <c r="J2056" s="137" t="s">
        <v>277</v>
      </c>
      <c r="K2056" s="146" t="s">
        <v>277</v>
      </c>
      <c r="L2056" s="137" t="s">
        <v>277</v>
      </c>
      <c r="M2056" s="146" t="s">
        <v>277</v>
      </c>
      <c r="N2056" s="137" t="s">
        <v>277</v>
      </c>
      <c r="O2056" s="138" t="s">
        <v>277</v>
      </c>
      <c r="P2056" s="137">
        <v>0.87654320988166678</v>
      </c>
      <c r="Q2056" s="138">
        <v>0.9320987654366667</v>
      </c>
    </row>
    <row r="2057" spans="1:17" ht="20.149999999999999" customHeight="1" x14ac:dyDescent="0.35">
      <c r="A2057" s="148"/>
      <c r="C2057" s="136" t="s">
        <v>2317</v>
      </c>
      <c r="D2057" s="143" t="s">
        <v>277</v>
      </c>
      <c r="E2057" s="146" t="s">
        <v>277</v>
      </c>
      <c r="F2057" s="137" t="s">
        <v>277</v>
      </c>
      <c r="G2057" s="138" t="s">
        <v>277</v>
      </c>
      <c r="H2057" s="143" t="s">
        <v>277</v>
      </c>
      <c r="I2057" s="146" t="s">
        <v>277</v>
      </c>
      <c r="J2057" s="137" t="s">
        <v>277</v>
      </c>
      <c r="K2057" s="146" t="s">
        <v>277</v>
      </c>
      <c r="L2057" s="137" t="s">
        <v>277</v>
      </c>
      <c r="M2057" s="146" t="s">
        <v>277</v>
      </c>
      <c r="N2057" s="137" t="s">
        <v>277</v>
      </c>
      <c r="O2057" s="138" t="s">
        <v>277</v>
      </c>
      <c r="P2057" s="137">
        <v>0.93986781256000018</v>
      </c>
      <c r="Q2057" s="138">
        <v>0.85035441333333328</v>
      </c>
    </row>
    <row r="2058" spans="1:17" ht="20.149999999999999" customHeight="1" x14ac:dyDescent="0.35">
      <c r="A2058" s="148"/>
      <c r="C2058" s="136" t="s">
        <v>2318</v>
      </c>
      <c r="D2058" s="143" t="s">
        <v>277</v>
      </c>
      <c r="E2058" s="146" t="s">
        <v>277</v>
      </c>
      <c r="F2058" s="137" t="s">
        <v>277</v>
      </c>
      <c r="G2058" s="138" t="s">
        <v>277</v>
      </c>
      <c r="H2058" s="143" t="s">
        <v>277</v>
      </c>
      <c r="I2058" s="146" t="s">
        <v>277</v>
      </c>
      <c r="J2058" s="137" t="s">
        <v>277</v>
      </c>
      <c r="K2058" s="146" t="s">
        <v>277</v>
      </c>
      <c r="L2058" s="137" t="s">
        <v>277</v>
      </c>
      <c r="M2058" s="146" t="s">
        <v>277</v>
      </c>
      <c r="N2058" s="137" t="s">
        <v>277</v>
      </c>
      <c r="O2058" s="138" t="s">
        <v>277</v>
      </c>
      <c r="P2058" s="137">
        <v>1</v>
      </c>
      <c r="Q2058" s="138">
        <v>0.92719566876181814</v>
      </c>
    </row>
    <row r="2059" spans="1:17" ht="20.149999999999999" customHeight="1" x14ac:dyDescent="0.35">
      <c r="A2059" s="148"/>
      <c r="C2059" s="136" t="s">
        <v>2319</v>
      </c>
      <c r="D2059" s="143" t="s">
        <v>277</v>
      </c>
      <c r="E2059" s="146" t="s">
        <v>277</v>
      </c>
      <c r="F2059" s="137" t="s">
        <v>277</v>
      </c>
      <c r="G2059" s="138" t="s">
        <v>277</v>
      </c>
      <c r="H2059" s="143" t="s">
        <v>277</v>
      </c>
      <c r="I2059" s="146" t="s">
        <v>277</v>
      </c>
      <c r="J2059" s="137" t="s">
        <v>277</v>
      </c>
      <c r="K2059" s="146" t="s">
        <v>277</v>
      </c>
      <c r="L2059" s="137" t="s">
        <v>277</v>
      </c>
      <c r="M2059" s="146" t="s">
        <v>277</v>
      </c>
      <c r="N2059" s="137" t="s">
        <v>277</v>
      </c>
      <c r="O2059" s="138" t="s">
        <v>277</v>
      </c>
      <c r="P2059" s="137">
        <v>0.94108840119750015</v>
      </c>
      <c r="Q2059" s="138">
        <v>0.87784977745083326</v>
      </c>
    </row>
    <row r="2060" spans="1:17" ht="20.149999999999999" customHeight="1" x14ac:dyDescent="0.35">
      <c r="A2060" s="148"/>
      <c r="C2060" s="136" t="s">
        <v>2320</v>
      </c>
      <c r="D2060" s="143" t="s">
        <v>277</v>
      </c>
      <c r="E2060" s="146" t="s">
        <v>277</v>
      </c>
      <c r="F2060" s="137" t="s">
        <v>277</v>
      </c>
      <c r="G2060" s="138" t="s">
        <v>277</v>
      </c>
      <c r="H2060" s="143" t="s">
        <v>277</v>
      </c>
      <c r="I2060" s="146" t="s">
        <v>277</v>
      </c>
      <c r="J2060" s="137" t="s">
        <v>277</v>
      </c>
      <c r="K2060" s="146" t="s">
        <v>277</v>
      </c>
      <c r="L2060" s="137" t="s">
        <v>277</v>
      </c>
      <c r="M2060" s="146" t="s">
        <v>277</v>
      </c>
      <c r="N2060" s="137" t="s">
        <v>277</v>
      </c>
      <c r="O2060" s="138" t="s">
        <v>277</v>
      </c>
      <c r="P2060" s="137" t="s">
        <v>277</v>
      </c>
      <c r="Q2060" s="138">
        <v>0.95979532164500003</v>
      </c>
    </row>
    <row r="2061" spans="1:17" ht="20.149999999999999" customHeight="1" x14ac:dyDescent="0.35">
      <c r="A2061" s="148"/>
      <c r="C2061" s="136" t="s">
        <v>2321</v>
      </c>
      <c r="D2061" s="143" t="s">
        <v>277</v>
      </c>
      <c r="E2061" s="146" t="s">
        <v>277</v>
      </c>
      <c r="F2061" s="137" t="s">
        <v>277</v>
      </c>
      <c r="G2061" s="138" t="s">
        <v>277</v>
      </c>
      <c r="H2061" s="143" t="s">
        <v>277</v>
      </c>
      <c r="I2061" s="146" t="s">
        <v>277</v>
      </c>
      <c r="J2061" s="137" t="s">
        <v>277</v>
      </c>
      <c r="K2061" s="146" t="s">
        <v>277</v>
      </c>
      <c r="L2061" s="137" t="s">
        <v>277</v>
      </c>
      <c r="M2061" s="146" t="s">
        <v>277</v>
      </c>
      <c r="N2061" s="137">
        <v>0.94117647058823528</v>
      </c>
      <c r="O2061" s="138">
        <v>0.90186915887850472</v>
      </c>
      <c r="P2061" s="137" t="s">
        <v>277</v>
      </c>
      <c r="Q2061" s="138" t="s">
        <v>277</v>
      </c>
    </row>
    <row r="2062" spans="1:17" ht="20.149999999999999" customHeight="1" x14ac:dyDescent="0.35">
      <c r="A2062" s="148"/>
      <c r="C2062" s="136" t="s">
        <v>2322</v>
      </c>
      <c r="D2062" s="143" t="s">
        <v>277</v>
      </c>
      <c r="E2062" s="146" t="s">
        <v>277</v>
      </c>
      <c r="F2062" s="137" t="s">
        <v>277</v>
      </c>
      <c r="G2062" s="138" t="s">
        <v>277</v>
      </c>
      <c r="H2062" s="143" t="s">
        <v>277</v>
      </c>
      <c r="I2062" s="146" t="s">
        <v>277</v>
      </c>
      <c r="J2062" s="137" t="s">
        <v>277</v>
      </c>
      <c r="K2062" s="146" t="s">
        <v>277</v>
      </c>
      <c r="L2062" s="137" t="s">
        <v>277</v>
      </c>
      <c r="M2062" s="146" t="s">
        <v>277</v>
      </c>
      <c r="N2062" s="137" t="s">
        <v>277</v>
      </c>
      <c r="O2062" s="138">
        <v>0.8</v>
      </c>
      <c r="P2062" s="137">
        <v>0.89230510752749992</v>
      </c>
      <c r="Q2062" s="138">
        <v>0.97395833333400006</v>
      </c>
    </row>
    <row r="2063" spans="1:17" ht="20.149999999999999" customHeight="1" x14ac:dyDescent="0.35">
      <c r="A2063" s="148"/>
      <c r="C2063" s="136" t="s">
        <v>2323</v>
      </c>
      <c r="D2063" s="143" t="s">
        <v>277</v>
      </c>
      <c r="E2063" s="146" t="s">
        <v>277</v>
      </c>
      <c r="F2063" s="137" t="s">
        <v>277</v>
      </c>
      <c r="G2063" s="138" t="s">
        <v>277</v>
      </c>
      <c r="H2063" s="143" t="s">
        <v>277</v>
      </c>
      <c r="I2063" s="146" t="s">
        <v>277</v>
      </c>
      <c r="J2063" s="137" t="s">
        <v>277</v>
      </c>
      <c r="K2063" s="146" t="s">
        <v>277</v>
      </c>
      <c r="L2063" s="137" t="s">
        <v>277</v>
      </c>
      <c r="M2063" s="146" t="s">
        <v>277</v>
      </c>
      <c r="N2063" s="137" t="s">
        <v>277</v>
      </c>
      <c r="O2063" s="138" t="s">
        <v>277</v>
      </c>
      <c r="P2063" s="137">
        <v>1</v>
      </c>
      <c r="Q2063" s="138">
        <v>1</v>
      </c>
    </row>
    <row r="2064" spans="1:17" ht="20.149999999999999" customHeight="1" x14ac:dyDescent="0.35">
      <c r="A2064" s="148"/>
      <c r="C2064" s="136" t="s">
        <v>2324</v>
      </c>
      <c r="D2064" s="143" t="s">
        <v>277</v>
      </c>
      <c r="E2064" s="146" t="s">
        <v>277</v>
      </c>
      <c r="F2064" s="137" t="s">
        <v>277</v>
      </c>
      <c r="G2064" s="138" t="s">
        <v>277</v>
      </c>
      <c r="H2064" s="143" t="s">
        <v>277</v>
      </c>
      <c r="I2064" s="146" t="s">
        <v>277</v>
      </c>
      <c r="J2064" s="137" t="s">
        <v>277</v>
      </c>
      <c r="K2064" s="146" t="s">
        <v>277</v>
      </c>
      <c r="L2064" s="137" t="s">
        <v>277</v>
      </c>
      <c r="M2064" s="146" t="s">
        <v>277</v>
      </c>
      <c r="N2064" s="137" t="s">
        <v>277</v>
      </c>
      <c r="O2064" s="138" t="s">
        <v>277</v>
      </c>
      <c r="P2064" s="137">
        <v>1</v>
      </c>
      <c r="Q2064" s="138">
        <v>1</v>
      </c>
    </row>
    <row r="2065" spans="1:17" ht="20.149999999999999" customHeight="1" x14ac:dyDescent="0.35">
      <c r="A2065" s="148"/>
      <c r="C2065" s="136" t="s">
        <v>2325</v>
      </c>
      <c r="D2065" s="143" t="s">
        <v>277</v>
      </c>
      <c r="E2065" s="146" t="s">
        <v>277</v>
      </c>
      <c r="F2065" s="137">
        <v>0</v>
      </c>
      <c r="G2065" s="138">
        <v>0.92126900000000012</v>
      </c>
      <c r="H2065" s="143" t="s">
        <v>277</v>
      </c>
      <c r="I2065" s="146" t="s">
        <v>277</v>
      </c>
      <c r="J2065" s="137" t="s">
        <v>277</v>
      </c>
      <c r="K2065" s="146" t="s">
        <v>277</v>
      </c>
      <c r="L2065" s="137" t="s">
        <v>277</v>
      </c>
      <c r="M2065" s="146" t="s">
        <v>277</v>
      </c>
      <c r="N2065" s="137" t="s">
        <v>277</v>
      </c>
      <c r="O2065" s="138" t="s">
        <v>277</v>
      </c>
      <c r="P2065" s="137" t="s">
        <v>277</v>
      </c>
      <c r="Q2065" s="138">
        <v>0.87765522876000002</v>
      </c>
    </row>
    <row r="2066" spans="1:17" ht="20.149999999999999" customHeight="1" x14ac:dyDescent="0.35">
      <c r="A2066" s="148"/>
      <c r="C2066" s="136" t="s">
        <v>2326</v>
      </c>
      <c r="D2066" s="143" t="s">
        <v>277</v>
      </c>
      <c r="E2066" s="146" t="s">
        <v>277</v>
      </c>
      <c r="F2066" s="137">
        <v>0</v>
      </c>
      <c r="G2066" s="138">
        <v>0.97977563636363629</v>
      </c>
      <c r="H2066" s="143" t="s">
        <v>277</v>
      </c>
      <c r="I2066" s="146" t="s">
        <v>277</v>
      </c>
      <c r="J2066" s="137" t="s">
        <v>277</v>
      </c>
      <c r="K2066" s="146" t="s">
        <v>277</v>
      </c>
      <c r="L2066" s="137" t="s">
        <v>277</v>
      </c>
      <c r="M2066" s="146" t="s">
        <v>277</v>
      </c>
      <c r="N2066" s="137" t="s">
        <v>277</v>
      </c>
      <c r="O2066" s="138" t="s">
        <v>277</v>
      </c>
      <c r="P2066" s="137">
        <v>0.90476190477000007</v>
      </c>
      <c r="Q2066" s="138">
        <v>0.82151182151818181</v>
      </c>
    </row>
    <row r="2067" spans="1:17" ht="20.149999999999999" customHeight="1" x14ac:dyDescent="0.35">
      <c r="A2067" s="148"/>
      <c r="C2067" s="136" t="s">
        <v>2327</v>
      </c>
      <c r="D2067" s="143" t="s">
        <v>277</v>
      </c>
      <c r="E2067" s="146" t="s">
        <v>277</v>
      </c>
      <c r="F2067" s="137">
        <v>0</v>
      </c>
      <c r="G2067" s="138">
        <v>1</v>
      </c>
      <c r="H2067" s="143" t="s">
        <v>277</v>
      </c>
      <c r="I2067" s="146" t="s">
        <v>277</v>
      </c>
      <c r="J2067" s="137" t="s">
        <v>277</v>
      </c>
      <c r="K2067" s="146" t="s">
        <v>277</v>
      </c>
      <c r="L2067" s="137" t="s">
        <v>277</v>
      </c>
      <c r="M2067" s="146" t="s">
        <v>277</v>
      </c>
      <c r="N2067" s="137" t="s">
        <v>277</v>
      </c>
      <c r="O2067" s="138" t="s">
        <v>277</v>
      </c>
      <c r="P2067" s="137" t="s">
        <v>277</v>
      </c>
      <c r="Q2067" s="138" t="s">
        <v>277</v>
      </c>
    </row>
    <row r="2068" spans="1:17" ht="20.149999999999999" customHeight="1" x14ac:dyDescent="0.35">
      <c r="A2068" s="148"/>
      <c r="C2068" s="136" t="s">
        <v>2328</v>
      </c>
      <c r="D2068" s="143" t="s">
        <v>277</v>
      </c>
      <c r="E2068" s="146" t="s">
        <v>277</v>
      </c>
      <c r="F2068" s="137">
        <v>0</v>
      </c>
      <c r="G2068" s="138">
        <v>1</v>
      </c>
      <c r="H2068" s="143" t="s">
        <v>277</v>
      </c>
      <c r="I2068" s="146" t="s">
        <v>277</v>
      </c>
      <c r="J2068" s="137" t="s">
        <v>277</v>
      </c>
      <c r="K2068" s="146" t="s">
        <v>277</v>
      </c>
      <c r="L2068" s="137" t="s">
        <v>277</v>
      </c>
      <c r="M2068" s="146" t="s">
        <v>277</v>
      </c>
      <c r="N2068" s="137" t="s">
        <v>277</v>
      </c>
      <c r="O2068" s="138" t="s">
        <v>277</v>
      </c>
      <c r="P2068" s="137" t="s">
        <v>277</v>
      </c>
      <c r="Q2068" s="138" t="s">
        <v>277</v>
      </c>
    </row>
    <row r="2069" spans="1:17" ht="20.149999999999999" customHeight="1" x14ac:dyDescent="0.35">
      <c r="A2069" s="148"/>
      <c r="C2069" s="136" t="s">
        <v>2329</v>
      </c>
      <c r="D2069" s="143" t="s">
        <v>277</v>
      </c>
      <c r="E2069" s="146" t="s">
        <v>277</v>
      </c>
      <c r="F2069" s="137" t="s">
        <v>277</v>
      </c>
      <c r="G2069" s="138" t="s">
        <v>277</v>
      </c>
      <c r="H2069" s="143" t="s">
        <v>277</v>
      </c>
      <c r="I2069" s="146" t="s">
        <v>277</v>
      </c>
      <c r="J2069" s="137" t="s">
        <v>277</v>
      </c>
      <c r="K2069" s="146" t="s">
        <v>277</v>
      </c>
      <c r="L2069" s="137" t="s">
        <v>277</v>
      </c>
      <c r="M2069" s="146" t="s">
        <v>277</v>
      </c>
      <c r="N2069" s="137" t="s">
        <v>277</v>
      </c>
      <c r="O2069" s="138" t="s">
        <v>277</v>
      </c>
      <c r="P2069" s="137">
        <v>0.96078431372666673</v>
      </c>
      <c r="Q2069" s="138">
        <v>0.9586397058824998</v>
      </c>
    </row>
    <row r="2070" spans="1:17" ht="20.149999999999999" customHeight="1" x14ac:dyDescent="0.35">
      <c r="A2070" s="148"/>
      <c r="C2070" s="136" t="s">
        <v>2330</v>
      </c>
      <c r="D2070" s="143" t="s">
        <v>277</v>
      </c>
      <c r="E2070" s="146" t="s">
        <v>277</v>
      </c>
      <c r="F2070" s="137" t="s">
        <v>277</v>
      </c>
      <c r="G2070" s="138" t="s">
        <v>277</v>
      </c>
      <c r="H2070" s="143" t="s">
        <v>277</v>
      </c>
      <c r="I2070" s="146" t="s">
        <v>277</v>
      </c>
      <c r="J2070" s="137" t="s">
        <v>277</v>
      </c>
      <c r="K2070" s="146" t="s">
        <v>277</v>
      </c>
      <c r="L2070" s="137" t="s">
        <v>277</v>
      </c>
      <c r="M2070" s="146" t="s">
        <v>277</v>
      </c>
      <c r="N2070" s="137" t="s">
        <v>277</v>
      </c>
      <c r="O2070" s="138" t="s">
        <v>277</v>
      </c>
      <c r="P2070" s="137">
        <v>0.9333333333349999</v>
      </c>
      <c r="Q2070" s="138">
        <v>0.97727272727500003</v>
      </c>
    </row>
    <row r="2071" spans="1:17" ht="20.149999999999999" customHeight="1" x14ac:dyDescent="0.35">
      <c r="A2071" s="148"/>
      <c r="C2071" s="136" t="s">
        <v>2331</v>
      </c>
      <c r="D2071" s="143" t="s">
        <v>277</v>
      </c>
      <c r="E2071" s="146" t="s">
        <v>277</v>
      </c>
      <c r="F2071" s="137">
        <v>0</v>
      </c>
      <c r="G2071" s="138">
        <v>1</v>
      </c>
      <c r="H2071" s="143" t="s">
        <v>277</v>
      </c>
      <c r="I2071" s="146" t="s">
        <v>277</v>
      </c>
      <c r="J2071" s="137" t="s">
        <v>277</v>
      </c>
      <c r="K2071" s="146" t="s">
        <v>277</v>
      </c>
      <c r="L2071" s="137" t="s">
        <v>277</v>
      </c>
      <c r="M2071" s="146" t="s">
        <v>277</v>
      </c>
      <c r="N2071" s="137" t="s">
        <v>277</v>
      </c>
      <c r="O2071" s="138" t="s">
        <v>277</v>
      </c>
      <c r="P2071" s="137">
        <v>0.96438101490916661</v>
      </c>
      <c r="Q2071" s="138">
        <v>0.95479732178833343</v>
      </c>
    </row>
    <row r="2072" spans="1:17" ht="20.149999999999999" customHeight="1" x14ac:dyDescent="0.35">
      <c r="A2072" s="148"/>
      <c r="C2072" s="136" t="s">
        <v>2332</v>
      </c>
      <c r="D2072" s="143" t="s">
        <v>277</v>
      </c>
      <c r="E2072" s="146" t="s">
        <v>277</v>
      </c>
      <c r="F2072" s="137" t="s">
        <v>277</v>
      </c>
      <c r="G2072" s="138" t="s">
        <v>277</v>
      </c>
      <c r="H2072" s="143" t="s">
        <v>277</v>
      </c>
      <c r="I2072" s="146" t="s">
        <v>277</v>
      </c>
      <c r="J2072" s="137" t="s">
        <v>277</v>
      </c>
      <c r="K2072" s="146" t="s">
        <v>277</v>
      </c>
      <c r="L2072" s="137" t="s">
        <v>277</v>
      </c>
      <c r="M2072" s="146" t="s">
        <v>277</v>
      </c>
      <c r="N2072" s="137" t="s">
        <v>277</v>
      </c>
      <c r="O2072" s="138" t="s">
        <v>277</v>
      </c>
      <c r="P2072" s="137">
        <v>1</v>
      </c>
      <c r="Q2072" s="138">
        <v>0.95454545455000017</v>
      </c>
    </row>
    <row r="2073" spans="1:17" ht="20.149999999999999" customHeight="1" x14ac:dyDescent="0.35">
      <c r="A2073" s="148"/>
      <c r="C2073" s="136" t="s">
        <v>2333</v>
      </c>
      <c r="D2073" s="143" t="s">
        <v>277</v>
      </c>
      <c r="E2073" s="146" t="s">
        <v>277</v>
      </c>
      <c r="F2073" s="137">
        <v>0.99670000000000003</v>
      </c>
      <c r="G2073" s="138">
        <v>1</v>
      </c>
      <c r="H2073" s="143" t="s">
        <v>277</v>
      </c>
      <c r="I2073" s="146" t="s">
        <v>277</v>
      </c>
      <c r="J2073" s="137" t="s">
        <v>277</v>
      </c>
      <c r="K2073" s="146" t="s">
        <v>277</v>
      </c>
      <c r="L2073" s="137" t="s">
        <v>277</v>
      </c>
      <c r="M2073" s="146" t="s">
        <v>277</v>
      </c>
      <c r="N2073" s="137" t="s">
        <v>277</v>
      </c>
      <c r="O2073" s="138" t="s">
        <v>277</v>
      </c>
      <c r="P2073" s="137" t="s">
        <v>277</v>
      </c>
      <c r="Q2073" s="138" t="s">
        <v>277</v>
      </c>
    </row>
    <row r="2074" spans="1:17" ht="20.149999999999999" customHeight="1" x14ac:dyDescent="0.35">
      <c r="A2074" s="148"/>
      <c r="C2074" s="136" t="s">
        <v>2334</v>
      </c>
      <c r="D2074" s="143" t="s">
        <v>277</v>
      </c>
      <c r="E2074" s="146" t="s">
        <v>277</v>
      </c>
      <c r="F2074" s="137" t="s">
        <v>277</v>
      </c>
      <c r="G2074" s="138" t="s">
        <v>277</v>
      </c>
      <c r="H2074" s="143" t="s">
        <v>277</v>
      </c>
      <c r="I2074" s="146" t="s">
        <v>277</v>
      </c>
      <c r="J2074" s="137" t="s">
        <v>277</v>
      </c>
      <c r="K2074" s="146" t="s">
        <v>277</v>
      </c>
      <c r="L2074" s="137" t="s">
        <v>277</v>
      </c>
      <c r="M2074" s="146" t="s">
        <v>277</v>
      </c>
      <c r="N2074" s="137" t="s">
        <v>277</v>
      </c>
      <c r="O2074" s="138" t="s">
        <v>277</v>
      </c>
      <c r="P2074" s="137">
        <v>0.93103448275999989</v>
      </c>
      <c r="Q2074" s="138">
        <v>0.94827586207000014</v>
      </c>
    </row>
    <row r="2075" spans="1:17" ht="20.149999999999999" customHeight="1" x14ac:dyDescent="0.35">
      <c r="A2075" s="148"/>
      <c r="C2075" s="136" t="s">
        <v>2335</v>
      </c>
      <c r="D2075" s="143" t="s">
        <v>277</v>
      </c>
      <c r="E2075" s="146" t="s">
        <v>277</v>
      </c>
      <c r="F2075" s="137" t="s">
        <v>277</v>
      </c>
      <c r="G2075" s="138" t="s">
        <v>277</v>
      </c>
      <c r="H2075" s="143" t="s">
        <v>277</v>
      </c>
      <c r="I2075" s="146" t="s">
        <v>277</v>
      </c>
      <c r="J2075" s="137" t="s">
        <v>277</v>
      </c>
      <c r="K2075" s="146" t="s">
        <v>277</v>
      </c>
      <c r="L2075" s="137" t="s">
        <v>277</v>
      </c>
      <c r="M2075" s="146" t="s">
        <v>277</v>
      </c>
      <c r="N2075" s="137" t="s">
        <v>277</v>
      </c>
      <c r="O2075" s="138" t="s">
        <v>277</v>
      </c>
      <c r="P2075" s="137">
        <v>0.95987654321416682</v>
      </c>
      <c r="Q2075" s="138">
        <v>0.95370370370999991</v>
      </c>
    </row>
    <row r="2076" spans="1:17" ht="20.149999999999999" customHeight="1" x14ac:dyDescent="0.35">
      <c r="A2076" s="148"/>
      <c r="C2076" s="136" t="s">
        <v>2336</v>
      </c>
      <c r="D2076" s="143" t="s">
        <v>277</v>
      </c>
      <c r="E2076" s="146" t="s">
        <v>277</v>
      </c>
      <c r="F2076" s="137" t="s">
        <v>277</v>
      </c>
      <c r="G2076" s="138" t="s">
        <v>277</v>
      </c>
      <c r="H2076" s="143" t="s">
        <v>277</v>
      </c>
      <c r="I2076" s="146" t="s">
        <v>277</v>
      </c>
      <c r="J2076" s="137" t="s">
        <v>277</v>
      </c>
      <c r="K2076" s="146" t="s">
        <v>277</v>
      </c>
      <c r="L2076" s="137" t="s">
        <v>277</v>
      </c>
      <c r="M2076" s="146" t="s">
        <v>277</v>
      </c>
      <c r="N2076" s="137" t="s">
        <v>277</v>
      </c>
      <c r="O2076" s="138" t="s">
        <v>277</v>
      </c>
      <c r="P2076" s="137" t="s">
        <v>277</v>
      </c>
      <c r="Q2076" s="138">
        <v>0.9642857142875001</v>
      </c>
    </row>
    <row r="2077" spans="1:17" ht="20.149999999999999" customHeight="1" x14ac:dyDescent="0.35">
      <c r="A2077" s="148"/>
      <c r="C2077" s="136" t="s">
        <v>2337</v>
      </c>
      <c r="D2077" s="143" t="s">
        <v>277</v>
      </c>
      <c r="E2077" s="146" t="s">
        <v>277</v>
      </c>
      <c r="F2077" s="137">
        <v>0.99930000000000008</v>
      </c>
      <c r="G2077" s="138">
        <v>0.99257300000000004</v>
      </c>
      <c r="H2077" s="143" t="s">
        <v>277</v>
      </c>
      <c r="I2077" s="146" t="s">
        <v>277</v>
      </c>
      <c r="J2077" s="137" t="s">
        <v>277</v>
      </c>
      <c r="K2077" s="146" t="s">
        <v>277</v>
      </c>
      <c r="L2077" s="137" t="s">
        <v>277</v>
      </c>
      <c r="M2077" s="146" t="s">
        <v>277</v>
      </c>
      <c r="N2077" s="137" t="s">
        <v>277</v>
      </c>
      <c r="O2077" s="138" t="s">
        <v>277</v>
      </c>
      <c r="P2077" s="137">
        <v>0.97282608696000006</v>
      </c>
      <c r="Q2077" s="138">
        <v>0.97429261560250002</v>
      </c>
    </row>
    <row r="2078" spans="1:17" ht="20.149999999999999" customHeight="1" x14ac:dyDescent="0.35">
      <c r="A2078" s="148"/>
      <c r="C2078" s="136" t="s">
        <v>2338</v>
      </c>
      <c r="D2078" s="143" t="s">
        <v>277</v>
      </c>
      <c r="E2078" s="146" t="s">
        <v>277</v>
      </c>
      <c r="F2078" s="137">
        <v>0.86118436073059357</v>
      </c>
      <c r="G2078" s="138">
        <v>0.98295852359208524</v>
      </c>
      <c r="H2078" s="143" t="s">
        <v>277</v>
      </c>
      <c r="I2078" s="146" t="s">
        <v>277</v>
      </c>
      <c r="J2078" s="137" t="s">
        <v>277</v>
      </c>
      <c r="K2078" s="146" t="s">
        <v>277</v>
      </c>
      <c r="L2078" s="137" t="s">
        <v>277</v>
      </c>
      <c r="M2078" s="146" t="s">
        <v>277</v>
      </c>
      <c r="N2078" s="137" t="s">
        <v>277</v>
      </c>
      <c r="O2078" s="138" t="s">
        <v>277</v>
      </c>
      <c r="P2078" s="137">
        <v>0.89472974794400006</v>
      </c>
      <c r="Q2078" s="138">
        <v>0.9134685165419999</v>
      </c>
    </row>
    <row r="2079" spans="1:17" ht="20.149999999999999" customHeight="1" x14ac:dyDescent="0.35">
      <c r="A2079" s="148"/>
      <c r="C2079" s="136" t="s">
        <v>2339</v>
      </c>
      <c r="D2079" s="143" t="s">
        <v>277</v>
      </c>
      <c r="E2079" s="146" t="s">
        <v>277</v>
      </c>
      <c r="F2079" s="137" t="s">
        <v>277</v>
      </c>
      <c r="G2079" s="138" t="s">
        <v>277</v>
      </c>
      <c r="H2079" s="143" t="s">
        <v>277</v>
      </c>
      <c r="I2079" s="146" t="s">
        <v>277</v>
      </c>
      <c r="J2079" s="137" t="s">
        <v>277</v>
      </c>
      <c r="K2079" s="146" t="s">
        <v>277</v>
      </c>
      <c r="L2079" s="137" t="s">
        <v>277</v>
      </c>
      <c r="M2079" s="146" t="s">
        <v>277</v>
      </c>
      <c r="N2079" s="137" t="s">
        <v>277</v>
      </c>
      <c r="O2079" s="138">
        <v>0.75</v>
      </c>
      <c r="P2079" s="137">
        <v>0.94241192412750008</v>
      </c>
      <c r="Q2079" s="138">
        <v>0.9520905923416666</v>
      </c>
    </row>
    <row r="2080" spans="1:17" ht="20.149999999999999" customHeight="1" x14ac:dyDescent="0.35">
      <c r="A2080" s="148"/>
      <c r="C2080" s="136" t="s">
        <v>2340</v>
      </c>
      <c r="D2080" s="143" t="s">
        <v>277</v>
      </c>
      <c r="E2080" s="146" t="s">
        <v>277</v>
      </c>
      <c r="F2080" s="137" t="s">
        <v>277</v>
      </c>
      <c r="G2080" s="138" t="s">
        <v>277</v>
      </c>
      <c r="H2080" s="143" t="s">
        <v>277</v>
      </c>
      <c r="I2080" s="146" t="s">
        <v>277</v>
      </c>
      <c r="J2080" s="137" t="s">
        <v>277</v>
      </c>
      <c r="K2080" s="146" t="s">
        <v>277</v>
      </c>
      <c r="L2080" s="137" t="s">
        <v>277</v>
      </c>
      <c r="M2080" s="146" t="s">
        <v>277</v>
      </c>
      <c r="N2080" s="137">
        <v>0.88888888888888884</v>
      </c>
      <c r="O2080" s="138">
        <v>0.7857142857142857</v>
      </c>
      <c r="P2080" s="137">
        <v>0.95679012346416681</v>
      </c>
      <c r="Q2080" s="138">
        <v>0.94548269355000003</v>
      </c>
    </row>
    <row r="2081" spans="1:17" ht="20.149999999999999" customHeight="1" x14ac:dyDescent="0.35">
      <c r="A2081" s="148"/>
      <c r="C2081" s="136" t="s">
        <v>2341</v>
      </c>
      <c r="D2081" s="143" t="s">
        <v>277</v>
      </c>
      <c r="E2081" s="146" t="s">
        <v>277</v>
      </c>
      <c r="F2081" s="137" t="s">
        <v>277</v>
      </c>
      <c r="G2081" s="138" t="s">
        <v>277</v>
      </c>
      <c r="H2081" s="143" t="s">
        <v>277</v>
      </c>
      <c r="I2081" s="146" t="s">
        <v>277</v>
      </c>
      <c r="J2081" s="137" t="s">
        <v>277</v>
      </c>
      <c r="K2081" s="146" t="s">
        <v>277</v>
      </c>
      <c r="L2081" s="137" t="s">
        <v>277</v>
      </c>
      <c r="M2081" s="146" t="s">
        <v>277</v>
      </c>
      <c r="N2081" s="137" t="s">
        <v>277</v>
      </c>
      <c r="O2081" s="138" t="s">
        <v>277</v>
      </c>
      <c r="P2081" s="137">
        <v>0.97115384615499989</v>
      </c>
      <c r="Q2081" s="138">
        <v>0.95192307692500011</v>
      </c>
    </row>
    <row r="2082" spans="1:17" ht="20.149999999999999" customHeight="1" x14ac:dyDescent="0.35">
      <c r="A2082" s="148"/>
      <c r="C2082" s="136" t="s">
        <v>2342</v>
      </c>
      <c r="D2082" s="143" t="s">
        <v>277</v>
      </c>
      <c r="E2082" s="146" t="s">
        <v>277</v>
      </c>
      <c r="F2082" s="137" t="s">
        <v>277</v>
      </c>
      <c r="G2082" s="138" t="s">
        <v>277</v>
      </c>
      <c r="H2082" s="143" t="s">
        <v>277</v>
      </c>
      <c r="I2082" s="146" t="s">
        <v>277</v>
      </c>
      <c r="J2082" s="137" t="s">
        <v>277</v>
      </c>
      <c r="K2082" s="146" t="s">
        <v>277</v>
      </c>
      <c r="L2082" s="137" t="s">
        <v>277</v>
      </c>
      <c r="M2082" s="146" t="s">
        <v>277</v>
      </c>
      <c r="N2082" s="137" t="s">
        <v>277</v>
      </c>
      <c r="O2082" s="138" t="s">
        <v>277</v>
      </c>
      <c r="P2082" s="137">
        <v>0.96296296297000017</v>
      </c>
      <c r="Q2082" s="138">
        <v>0.95987654321666682</v>
      </c>
    </row>
    <row r="2083" spans="1:17" ht="20.149999999999999" customHeight="1" x14ac:dyDescent="0.35">
      <c r="A2083" s="148"/>
      <c r="C2083" s="136" t="s">
        <v>2343</v>
      </c>
      <c r="D2083" s="143" t="s">
        <v>277</v>
      </c>
      <c r="E2083" s="146" t="s">
        <v>277</v>
      </c>
      <c r="F2083" s="137" t="s">
        <v>277</v>
      </c>
      <c r="G2083" s="138" t="s">
        <v>277</v>
      </c>
      <c r="H2083" s="143" t="s">
        <v>277</v>
      </c>
      <c r="I2083" s="146" t="s">
        <v>277</v>
      </c>
      <c r="J2083" s="137" t="s">
        <v>277</v>
      </c>
      <c r="K2083" s="146" t="s">
        <v>277</v>
      </c>
      <c r="L2083" s="137" t="s">
        <v>277</v>
      </c>
      <c r="M2083" s="146" t="s">
        <v>277</v>
      </c>
      <c r="N2083" s="137" t="s">
        <v>277</v>
      </c>
      <c r="O2083" s="138" t="s">
        <v>277</v>
      </c>
      <c r="P2083" s="137">
        <v>1</v>
      </c>
      <c r="Q2083" s="138">
        <v>1</v>
      </c>
    </row>
    <row r="2084" spans="1:17" ht="20.149999999999999" customHeight="1" x14ac:dyDescent="0.35">
      <c r="A2084" s="148"/>
      <c r="C2084" s="136" t="s">
        <v>2344</v>
      </c>
      <c r="D2084" s="143" t="s">
        <v>277</v>
      </c>
      <c r="E2084" s="146" t="s">
        <v>277</v>
      </c>
      <c r="F2084" s="137" t="s">
        <v>277</v>
      </c>
      <c r="G2084" s="138" t="s">
        <v>277</v>
      </c>
      <c r="H2084" s="143" t="s">
        <v>277</v>
      </c>
      <c r="I2084" s="146" t="s">
        <v>277</v>
      </c>
      <c r="J2084" s="137" t="s">
        <v>277</v>
      </c>
      <c r="K2084" s="146" t="s">
        <v>277</v>
      </c>
      <c r="L2084" s="137" t="s">
        <v>277</v>
      </c>
      <c r="M2084" s="146" t="s">
        <v>277</v>
      </c>
      <c r="N2084" s="137" t="s">
        <v>277</v>
      </c>
      <c r="O2084" s="138" t="s">
        <v>277</v>
      </c>
      <c r="P2084" s="137">
        <v>1</v>
      </c>
      <c r="Q2084" s="138">
        <v>1</v>
      </c>
    </row>
    <row r="2085" spans="1:17" ht="20.149999999999999" customHeight="1" x14ac:dyDescent="0.35">
      <c r="A2085" s="148"/>
      <c r="C2085" s="136" t="s">
        <v>2345</v>
      </c>
      <c r="D2085" s="143" t="s">
        <v>277</v>
      </c>
      <c r="E2085" s="146" t="s">
        <v>277</v>
      </c>
      <c r="F2085" s="137" t="s">
        <v>277</v>
      </c>
      <c r="G2085" s="138" t="s">
        <v>277</v>
      </c>
      <c r="H2085" s="143" t="s">
        <v>277</v>
      </c>
      <c r="I2085" s="146" t="s">
        <v>277</v>
      </c>
      <c r="J2085" s="137" t="s">
        <v>277</v>
      </c>
      <c r="K2085" s="146" t="s">
        <v>277</v>
      </c>
      <c r="L2085" s="137" t="s">
        <v>277</v>
      </c>
      <c r="M2085" s="146" t="s">
        <v>277</v>
      </c>
      <c r="N2085" s="137" t="s">
        <v>277</v>
      </c>
      <c r="O2085" s="138" t="s">
        <v>277</v>
      </c>
      <c r="P2085" s="137">
        <v>0.83602150538083331</v>
      </c>
      <c r="Q2085" s="138">
        <v>0.85076572173727283</v>
      </c>
    </row>
    <row r="2086" spans="1:17" ht="20.149999999999999" customHeight="1" x14ac:dyDescent="0.35">
      <c r="A2086" s="148"/>
      <c r="C2086" s="136" t="s">
        <v>2346</v>
      </c>
      <c r="D2086" s="143" t="s">
        <v>277</v>
      </c>
      <c r="E2086" s="146" t="s">
        <v>277</v>
      </c>
      <c r="F2086" s="137" t="s">
        <v>277</v>
      </c>
      <c r="G2086" s="138" t="s">
        <v>277</v>
      </c>
      <c r="H2086" s="143" t="s">
        <v>277</v>
      </c>
      <c r="I2086" s="146" t="s">
        <v>277</v>
      </c>
      <c r="J2086" s="137" t="s">
        <v>277</v>
      </c>
      <c r="K2086" s="146" t="s">
        <v>277</v>
      </c>
      <c r="L2086" s="137" t="s">
        <v>277</v>
      </c>
      <c r="M2086" s="146" t="s">
        <v>277</v>
      </c>
      <c r="N2086" s="137" t="s">
        <v>277</v>
      </c>
      <c r="O2086" s="138" t="s">
        <v>277</v>
      </c>
      <c r="P2086" s="137">
        <v>0.98888888889000004</v>
      </c>
      <c r="Q2086" s="138">
        <v>0.98199884792714298</v>
      </c>
    </row>
    <row r="2087" spans="1:17" ht="20.149999999999999" customHeight="1" x14ac:dyDescent="0.35">
      <c r="A2087" s="148"/>
      <c r="C2087" s="136" t="s">
        <v>2347</v>
      </c>
      <c r="D2087" s="143" t="s">
        <v>277</v>
      </c>
      <c r="E2087" s="146" t="s">
        <v>277</v>
      </c>
      <c r="F2087" s="137" t="s">
        <v>277</v>
      </c>
      <c r="G2087" s="138" t="s">
        <v>277</v>
      </c>
      <c r="H2087" s="143" t="s">
        <v>277</v>
      </c>
      <c r="I2087" s="146" t="s">
        <v>277</v>
      </c>
      <c r="J2087" s="137" t="s">
        <v>277</v>
      </c>
      <c r="K2087" s="146" t="s">
        <v>277</v>
      </c>
      <c r="L2087" s="137" t="s">
        <v>277</v>
      </c>
      <c r="M2087" s="146" t="s">
        <v>277</v>
      </c>
      <c r="N2087" s="137" t="s">
        <v>277</v>
      </c>
      <c r="O2087" s="138" t="s">
        <v>277</v>
      </c>
      <c r="P2087" s="137">
        <v>0.94632313473166663</v>
      </c>
      <c r="Q2087" s="138">
        <v>0.98330434782800002</v>
      </c>
    </row>
    <row r="2088" spans="1:17" ht="20.149999999999999" customHeight="1" x14ac:dyDescent="0.35">
      <c r="A2088" s="148"/>
      <c r="C2088" s="136" t="s">
        <v>2348</v>
      </c>
      <c r="D2088" s="143" t="s">
        <v>277</v>
      </c>
      <c r="E2088" s="146" t="s">
        <v>277</v>
      </c>
      <c r="F2088" s="137" t="s">
        <v>277</v>
      </c>
      <c r="G2088" s="138" t="s">
        <v>277</v>
      </c>
      <c r="H2088" s="143" t="s">
        <v>277</v>
      </c>
      <c r="I2088" s="146" t="s">
        <v>277</v>
      </c>
      <c r="J2088" s="137" t="s">
        <v>277</v>
      </c>
      <c r="K2088" s="146" t="s">
        <v>277</v>
      </c>
      <c r="L2088" s="137" t="s">
        <v>277</v>
      </c>
      <c r="M2088" s="146" t="s">
        <v>277</v>
      </c>
      <c r="N2088" s="137" t="s">
        <v>277</v>
      </c>
      <c r="O2088" s="138" t="s">
        <v>277</v>
      </c>
      <c r="P2088" s="137">
        <v>0.84090909091181809</v>
      </c>
      <c r="Q2088" s="138">
        <v>0.85000000000300002</v>
      </c>
    </row>
    <row r="2089" spans="1:17" ht="20.149999999999999" customHeight="1" x14ac:dyDescent="0.35">
      <c r="A2089" s="148"/>
      <c r="C2089" s="136" t="s">
        <v>2349</v>
      </c>
      <c r="D2089" s="143" t="s">
        <v>277</v>
      </c>
      <c r="E2089" s="146" t="s">
        <v>277</v>
      </c>
      <c r="F2089" s="137" t="s">
        <v>277</v>
      </c>
      <c r="G2089" s="138" t="s">
        <v>277</v>
      </c>
      <c r="H2089" s="143" t="s">
        <v>277</v>
      </c>
      <c r="I2089" s="146" t="s">
        <v>277</v>
      </c>
      <c r="J2089" s="137" t="s">
        <v>277</v>
      </c>
      <c r="K2089" s="146" t="s">
        <v>277</v>
      </c>
      <c r="L2089" s="137" t="s">
        <v>277</v>
      </c>
      <c r="M2089" s="146" t="s">
        <v>277</v>
      </c>
      <c r="N2089" s="137" t="s">
        <v>277</v>
      </c>
      <c r="O2089" s="138" t="s">
        <v>277</v>
      </c>
      <c r="P2089" s="137">
        <v>0.94845836885916701</v>
      </c>
      <c r="Q2089" s="138">
        <v>0.95424836601750018</v>
      </c>
    </row>
    <row r="2090" spans="1:17" ht="20.149999999999999" customHeight="1" x14ac:dyDescent="0.35">
      <c r="A2090" s="148"/>
      <c r="C2090" s="136" t="s">
        <v>2350</v>
      </c>
      <c r="D2090" s="143" t="s">
        <v>277</v>
      </c>
      <c r="E2090" s="146" t="s">
        <v>277</v>
      </c>
      <c r="F2090" s="137" t="s">
        <v>277</v>
      </c>
      <c r="G2090" s="138" t="s">
        <v>277</v>
      </c>
      <c r="H2090" s="143" t="s">
        <v>277</v>
      </c>
      <c r="I2090" s="146" t="s">
        <v>277</v>
      </c>
      <c r="J2090" s="137" t="s">
        <v>277</v>
      </c>
      <c r="K2090" s="146" t="s">
        <v>277</v>
      </c>
      <c r="L2090" s="137" t="s">
        <v>277</v>
      </c>
      <c r="M2090" s="146" t="s">
        <v>277</v>
      </c>
      <c r="N2090" s="137" t="s">
        <v>277</v>
      </c>
      <c r="O2090" s="138" t="s">
        <v>277</v>
      </c>
      <c r="P2090" s="137">
        <v>0.98484848484999998</v>
      </c>
      <c r="Q2090" s="138">
        <v>0.96969696969999997</v>
      </c>
    </row>
    <row r="2091" spans="1:17" ht="20.149999999999999" customHeight="1" x14ac:dyDescent="0.35">
      <c r="A2091" s="148"/>
      <c r="C2091" s="136" t="s">
        <v>2351</v>
      </c>
      <c r="D2091" s="143" t="s">
        <v>277</v>
      </c>
      <c r="E2091" s="146" t="s">
        <v>277</v>
      </c>
      <c r="F2091" s="137" t="s">
        <v>277</v>
      </c>
      <c r="G2091" s="138" t="s">
        <v>277</v>
      </c>
      <c r="H2091" s="143" t="s">
        <v>277</v>
      </c>
      <c r="I2091" s="146" t="s">
        <v>277</v>
      </c>
      <c r="J2091" s="137" t="s">
        <v>277</v>
      </c>
      <c r="K2091" s="146" t="s">
        <v>277</v>
      </c>
      <c r="L2091" s="137" t="s">
        <v>277</v>
      </c>
      <c r="M2091" s="146" t="s">
        <v>277</v>
      </c>
      <c r="N2091" s="137" t="s">
        <v>277</v>
      </c>
      <c r="O2091" s="138" t="s">
        <v>277</v>
      </c>
      <c r="P2091" s="137" t="s">
        <v>277</v>
      </c>
      <c r="Q2091" s="138">
        <v>0.96428571428999998</v>
      </c>
    </row>
    <row r="2092" spans="1:17" ht="20.149999999999999" customHeight="1" x14ac:dyDescent="0.35">
      <c r="A2092" s="148"/>
      <c r="C2092" s="136" t="s">
        <v>2352</v>
      </c>
      <c r="D2092" s="143" t="s">
        <v>277</v>
      </c>
      <c r="E2092" s="146" t="s">
        <v>277</v>
      </c>
      <c r="F2092" s="137" t="s">
        <v>277</v>
      </c>
      <c r="G2092" s="138" t="s">
        <v>277</v>
      </c>
      <c r="H2092" s="143" t="s">
        <v>277</v>
      </c>
      <c r="I2092" s="146" t="s">
        <v>277</v>
      </c>
      <c r="J2092" s="137" t="s">
        <v>277</v>
      </c>
      <c r="K2092" s="146" t="s">
        <v>277</v>
      </c>
      <c r="L2092" s="137" t="s">
        <v>277</v>
      </c>
      <c r="M2092" s="146" t="s">
        <v>277</v>
      </c>
      <c r="N2092" s="137" t="s">
        <v>277</v>
      </c>
      <c r="O2092" s="138" t="s">
        <v>277</v>
      </c>
      <c r="P2092" s="137">
        <v>0.99604743083090908</v>
      </c>
      <c r="Q2092" s="138">
        <v>0.9746376811616666</v>
      </c>
    </row>
    <row r="2093" spans="1:17" ht="20.149999999999999" customHeight="1" x14ac:dyDescent="0.35">
      <c r="A2093" s="148"/>
      <c r="C2093" s="136" t="s">
        <v>2353</v>
      </c>
      <c r="D2093" s="143" t="s">
        <v>277</v>
      </c>
      <c r="E2093" s="146" t="s">
        <v>277</v>
      </c>
      <c r="F2093" s="137" t="s">
        <v>277</v>
      </c>
      <c r="G2093" s="138" t="s">
        <v>277</v>
      </c>
      <c r="H2093" s="143" t="s">
        <v>277</v>
      </c>
      <c r="I2093" s="146" t="s">
        <v>277</v>
      </c>
      <c r="J2093" s="137" t="s">
        <v>277</v>
      </c>
      <c r="K2093" s="146" t="s">
        <v>277</v>
      </c>
      <c r="L2093" s="137" t="s">
        <v>277</v>
      </c>
      <c r="M2093" s="146" t="s">
        <v>277</v>
      </c>
      <c r="N2093" s="137" t="s">
        <v>277</v>
      </c>
      <c r="O2093" s="138" t="s">
        <v>277</v>
      </c>
      <c r="P2093" s="137">
        <v>0.94117647058999987</v>
      </c>
      <c r="Q2093" s="138">
        <v>0.92647058823750006</v>
      </c>
    </row>
    <row r="2094" spans="1:17" ht="20.149999999999999" customHeight="1" x14ac:dyDescent="0.35">
      <c r="A2094" s="148"/>
      <c r="C2094" s="136" t="s">
        <v>2354</v>
      </c>
      <c r="D2094" s="143" t="s">
        <v>277</v>
      </c>
      <c r="E2094" s="146" t="s">
        <v>277</v>
      </c>
      <c r="F2094" s="137" t="s">
        <v>277</v>
      </c>
      <c r="G2094" s="138" t="s">
        <v>277</v>
      </c>
      <c r="H2094" s="143" t="s">
        <v>277</v>
      </c>
      <c r="I2094" s="146" t="s">
        <v>277</v>
      </c>
      <c r="J2094" s="137">
        <v>0.98110815686050079</v>
      </c>
      <c r="K2094" s="146">
        <v>0.98203784388354731</v>
      </c>
      <c r="L2094" s="137" t="s">
        <v>277</v>
      </c>
      <c r="M2094" s="146" t="s">
        <v>277</v>
      </c>
      <c r="N2094" s="137" t="s">
        <v>277</v>
      </c>
      <c r="O2094" s="138" t="s">
        <v>277</v>
      </c>
      <c r="P2094" s="137">
        <v>0.89013605442499999</v>
      </c>
      <c r="Q2094" s="138">
        <v>0.92857142857249997</v>
      </c>
    </row>
    <row r="2095" spans="1:17" ht="20.149999999999999" customHeight="1" x14ac:dyDescent="0.35">
      <c r="A2095" s="148"/>
      <c r="C2095" s="136" t="s">
        <v>2355</v>
      </c>
      <c r="D2095" s="143" t="s">
        <v>277</v>
      </c>
      <c r="E2095" s="146" t="s">
        <v>277</v>
      </c>
      <c r="F2095" s="137" t="s">
        <v>277</v>
      </c>
      <c r="G2095" s="138" t="s">
        <v>277</v>
      </c>
      <c r="H2095" s="143" t="s">
        <v>277</v>
      </c>
      <c r="I2095" s="146" t="s">
        <v>277</v>
      </c>
      <c r="J2095" s="137" t="s">
        <v>277</v>
      </c>
      <c r="K2095" s="146" t="s">
        <v>277</v>
      </c>
      <c r="L2095" s="137" t="s">
        <v>277</v>
      </c>
      <c r="M2095" s="146" t="s">
        <v>277</v>
      </c>
      <c r="N2095" s="137" t="s">
        <v>277</v>
      </c>
      <c r="O2095" s="138" t="s">
        <v>277</v>
      </c>
      <c r="P2095" s="137">
        <v>0.95833333333499993</v>
      </c>
      <c r="Q2095" s="138">
        <v>0.97916666666750007</v>
      </c>
    </row>
    <row r="2096" spans="1:17" ht="20.149999999999999" customHeight="1" x14ac:dyDescent="0.35">
      <c r="A2096" s="148"/>
      <c r="C2096" s="136" t="s">
        <v>2356</v>
      </c>
      <c r="D2096" s="143">
        <v>0.99910754127621604</v>
      </c>
      <c r="E2096" s="146">
        <v>0.99798635194093299</v>
      </c>
      <c r="F2096" s="137">
        <v>0</v>
      </c>
      <c r="G2096" s="138">
        <v>1</v>
      </c>
      <c r="H2096" s="143" t="s">
        <v>277</v>
      </c>
      <c r="I2096" s="146" t="s">
        <v>277</v>
      </c>
      <c r="J2096" s="137" t="s">
        <v>277</v>
      </c>
      <c r="K2096" s="146" t="s">
        <v>277</v>
      </c>
      <c r="L2096" s="137" t="s">
        <v>277</v>
      </c>
      <c r="M2096" s="146" t="s">
        <v>277</v>
      </c>
      <c r="N2096" s="137" t="s">
        <v>277</v>
      </c>
      <c r="O2096" s="138" t="s">
        <v>277</v>
      </c>
      <c r="P2096" s="137" t="s">
        <v>277</v>
      </c>
      <c r="Q2096" s="138" t="s">
        <v>277</v>
      </c>
    </row>
    <row r="2097" spans="1:17" ht="20.149999999999999" customHeight="1" x14ac:dyDescent="0.35">
      <c r="A2097" s="148"/>
      <c r="C2097" s="136" t="s">
        <v>2357</v>
      </c>
      <c r="D2097" s="143" t="s">
        <v>277</v>
      </c>
      <c r="E2097" s="146" t="s">
        <v>277</v>
      </c>
      <c r="F2097" s="137" t="s">
        <v>277</v>
      </c>
      <c r="G2097" s="138" t="s">
        <v>277</v>
      </c>
      <c r="H2097" s="143" t="s">
        <v>277</v>
      </c>
      <c r="I2097" s="146" t="s">
        <v>277</v>
      </c>
      <c r="J2097" s="137" t="s">
        <v>277</v>
      </c>
      <c r="K2097" s="146" t="s">
        <v>277</v>
      </c>
      <c r="L2097" s="137" t="s">
        <v>277</v>
      </c>
      <c r="M2097" s="146" t="s">
        <v>277</v>
      </c>
      <c r="N2097" s="137" t="s">
        <v>277</v>
      </c>
      <c r="O2097" s="138" t="s">
        <v>277</v>
      </c>
      <c r="P2097" s="137">
        <v>1</v>
      </c>
      <c r="Q2097" s="138">
        <v>0.97453431372599997</v>
      </c>
    </row>
    <row r="2098" spans="1:17" ht="20.149999999999999" customHeight="1" x14ac:dyDescent="0.35">
      <c r="A2098" s="148"/>
      <c r="C2098" s="136" t="s">
        <v>2358</v>
      </c>
      <c r="D2098" s="143" t="s">
        <v>277</v>
      </c>
      <c r="E2098" s="146" t="s">
        <v>277</v>
      </c>
      <c r="F2098" s="137" t="s">
        <v>277</v>
      </c>
      <c r="G2098" s="138" t="s">
        <v>277</v>
      </c>
      <c r="H2098" s="143" t="s">
        <v>277</v>
      </c>
      <c r="I2098" s="146" t="s">
        <v>277</v>
      </c>
      <c r="J2098" s="137" t="s">
        <v>277</v>
      </c>
      <c r="K2098" s="146" t="s">
        <v>277</v>
      </c>
      <c r="L2098" s="137" t="s">
        <v>277</v>
      </c>
      <c r="M2098" s="146" t="s">
        <v>277</v>
      </c>
      <c r="N2098" s="137" t="s">
        <v>277</v>
      </c>
      <c r="O2098" s="138" t="s">
        <v>277</v>
      </c>
      <c r="P2098" s="137">
        <v>0.91985645933416682</v>
      </c>
      <c r="Q2098" s="138">
        <v>0.96212121212500012</v>
      </c>
    </row>
    <row r="2099" spans="1:17" ht="20.149999999999999" customHeight="1" x14ac:dyDescent="0.35">
      <c r="A2099" s="148"/>
      <c r="C2099" s="136" t="s">
        <v>2359</v>
      </c>
      <c r="D2099" s="143" t="s">
        <v>277</v>
      </c>
      <c r="E2099" s="146" t="s">
        <v>277</v>
      </c>
      <c r="F2099" s="137" t="s">
        <v>277</v>
      </c>
      <c r="G2099" s="138" t="s">
        <v>277</v>
      </c>
      <c r="H2099" s="143" t="s">
        <v>277</v>
      </c>
      <c r="I2099" s="146" t="s">
        <v>277</v>
      </c>
      <c r="J2099" s="137" t="s">
        <v>277</v>
      </c>
      <c r="K2099" s="146" t="s">
        <v>277</v>
      </c>
      <c r="L2099" s="137" t="s">
        <v>277</v>
      </c>
      <c r="M2099" s="146" t="s">
        <v>277</v>
      </c>
      <c r="N2099" s="137" t="s">
        <v>277</v>
      </c>
      <c r="O2099" s="138" t="s">
        <v>277</v>
      </c>
      <c r="P2099" s="137">
        <v>1</v>
      </c>
      <c r="Q2099" s="138">
        <v>1</v>
      </c>
    </row>
    <row r="2100" spans="1:17" ht="20.149999999999999" customHeight="1" x14ac:dyDescent="0.35">
      <c r="A2100" s="148"/>
      <c r="C2100" s="136" t="s">
        <v>2360</v>
      </c>
      <c r="D2100" s="143" t="s">
        <v>277</v>
      </c>
      <c r="E2100" s="146" t="s">
        <v>277</v>
      </c>
      <c r="F2100" s="137" t="s">
        <v>277</v>
      </c>
      <c r="G2100" s="138" t="s">
        <v>277</v>
      </c>
      <c r="H2100" s="143" t="s">
        <v>277</v>
      </c>
      <c r="I2100" s="146" t="s">
        <v>277</v>
      </c>
      <c r="J2100" s="137" t="s">
        <v>277</v>
      </c>
      <c r="K2100" s="146" t="s">
        <v>277</v>
      </c>
      <c r="L2100" s="137" t="s">
        <v>277</v>
      </c>
      <c r="M2100" s="146" t="s">
        <v>277</v>
      </c>
      <c r="N2100" s="137" t="s">
        <v>277</v>
      </c>
      <c r="O2100" s="138" t="s">
        <v>277</v>
      </c>
      <c r="P2100" s="137">
        <v>0.94047619047833342</v>
      </c>
      <c r="Q2100" s="138">
        <v>0.94805194805636361</v>
      </c>
    </row>
    <row r="2101" spans="1:17" ht="20.149999999999999" customHeight="1" x14ac:dyDescent="0.35">
      <c r="A2101" s="148"/>
      <c r="C2101" s="136" t="s">
        <v>2361</v>
      </c>
      <c r="D2101" s="143" t="s">
        <v>277</v>
      </c>
      <c r="E2101" s="146" t="s">
        <v>277</v>
      </c>
      <c r="F2101" s="137">
        <v>0.9946803652968037</v>
      </c>
      <c r="G2101" s="138">
        <v>1</v>
      </c>
      <c r="H2101" s="143" t="s">
        <v>277</v>
      </c>
      <c r="I2101" s="146" t="s">
        <v>277</v>
      </c>
      <c r="J2101" s="137">
        <v>0.99053299650698601</v>
      </c>
      <c r="K2101" s="146">
        <v>0.97561972573839661</v>
      </c>
      <c r="L2101" s="137" t="s">
        <v>277</v>
      </c>
      <c r="M2101" s="146" t="s">
        <v>277</v>
      </c>
      <c r="N2101" s="137" t="s">
        <v>277</v>
      </c>
      <c r="O2101" s="138" t="s">
        <v>277</v>
      </c>
      <c r="P2101" s="137">
        <v>0.95396710131700002</v>
      </c>
      <c r="Q2101" s="138">
        <v>0.97761379139300009</v>
      </c>
    </row>
    <row r="2102" spans="1:17" ht="20.149999999999999" customHeight="1" x14ac:dyDescent="0.35">
      <c r="A2102" s="148"/>
      <c r="C2102" s="136" t="s">
        <v>2362</v>
      </c>
      <c r="D2102" s="143" t="s">
        <v>277</v>
      </c>
      <c r="E2102" s="146" t="s">
        <v>277</v>
      </c>
      <c r="F2102" s="137">
        <v>0</v>
      </c>
      <c r="G2102" s="138">
        <v>1</v>
      </c>
      <c r="H2102" s="143" t="s">
        <v>277</v>
      </c>
      <c r="I2102" s="146" t="s">
        <v>277</v>
      </c>
      <c r="J2102" s="137" t="s">
        <v>277</v>
      </c>
      <c r="K2102" s="146" t="s">
        <v>277</v>
      </c>
      <c r="L2102" s="137" t="s">
        <v>277</v>
      </c>
      <c r="M2102" s="146" t="s">
        <v>277</v>
      </c>
      <c r="N2102" s="137">
        <v>0.59375</v>
      </c>
      <c r="O2102" s="138">
        <v>0.5161290322580645</v>
      </c>
      <c r="P2102" s="137">
        <v>0.96536600121500005</v>
      </c>
      <c r="Q2102" s="138">
        <v>0.90409581497363645</v>
      </c>
    </row>
    <row r="2103" spans="1:17" ht="20.149999999999999" customHeight="1" x14ac:dyDescent="0.35">
      <c r="A2103" s="148"/>
      <c r="C2103" s="136" t="s">
        <v>2363</v>
      </c>
      <c r="D2103" s="143" t="s">
        <v>277</v>
      </c>
      <c r="E2103" s="146" t="s">
        <v>277</v>
      </c>
      <c r="F2103" s="137" t="s">
        <v>277</v>
      </c>
      <c r="G2103" s="138" t="s">
        <v>277</v>
      </c>
      <c r="H2103" s="143" t="s">
        <v>277</v>
      </c>
      <c r="I2103" s="146" t="s">
        <v>277</v>
      </c>
      <c r="J2103" s="137" t="s">
        <v>277</v>
      </c>
      <c r="K2103" s="146" t="s">
        <v>277</v>
      </c>
      <c r="L2103" s="137" t="s">
        <v>277</v>
      </c>
      <c r="M2103" s="146" t="s">
        <v>277</v>
      </c>
      <c r="N2103" s="137" t="s">
        <v>277</v>
      </c>
      <c r="O2103" s="138" t="s">
        <v>277</v>
      </c>
      <c r="P2103" s="137">
        <v>0.94270833333333326</v>
      </c>
      <c r="Q2103" s="138">
        <v>0.9375</v>
      </c>
    </row>
    <row r="2104" spans="1:17" ht="20.149999999999999" customHeight="1" x14ac:dyDescent="0.35">
      <c r="A2104" s="148"/>
      <c r="C2104" s="136" t="s">
        <v>2364</v>
      </c>
      <c r="D2104" s="143" t="s">
        <v>277</v>
      </c>
      <c r="E2104" s="146" t="s">
        <v>277</v>
      </c>
      <c r="F2104" s="137" t="s">
        <v>277</v>
      </c>
      <c r="G2104" s="138" t="s">
        <v>277</v>
      </c>
      <c r="H2104" s="143" t="s">
        <v>277</v>
      </c>
      <c r="I2104" s="146" t="s">
        <v>277</v>
      </c>
      <c r="J2104" s="137" t="s">
        <v>277</v>
      </c>
      <c r="K2104" s="146" t="s">
        <v>277</v>
      </c>
      <c r="L2104" s="137" t="s">
        <v>277</v>
      </c>
      <c r="M2104" s="146" t="s">
        <v>277</v>
      </c>
      <c r="N2104" s="137">
        <v>0.91176470588235292</v>
      </c>
      <c r="O2104" s="138">
        <v>0.9098360655737705</v>
      </c>
      <c r="P2104" s="137">
        <v>0.98460080549999995</v>
      </c>
      <c r="Q2104" s="138">
        <v>0.91165996889454548</v>
      </c>
    </row>
    <row r="2105" spans="1:17" ht="20.149999999999999" customHeight="1" x14ac:dyDescent="0.35">
      <c r="A2105" s="148"/>
      <c r="C2105" s="136" t="s">
        <v>2365</v>
      </c>
      <c r="D2105" s="143" t="s">
        <v>277</v>
      </c>
      <c r="E2105" s="146" t="s">
        <v>277</v>
      </c>
      <c r="F2105" s="137" t="s">
        <v>277</v>
      </c>
      <c r="G2105" s="138" t="s">
        <v>277</v>
      </c>
      <c r="H2105" s="143" t="s">
        <v>277</v>
      </c>
      <c r="I2105" s="146" t="s">
        <v>277</v>
      </c>
      <c r="J2105" s="137" t="s">
        <v>277</v>
      </c>
      <c r="K2105" s="146" t="s">
        <v>277</v>
      </c>
      <c r="L2105" s="137" t="s">
        <v>277</v>
      </c>
      <c r="M2105" s="146" t="s">
        <v>277</v>
      </c>
      <c r="N2105" s="137" t="s">
        <v>277</v>
      </c>
      <c r="O2105" s="138" t="s">
        <v>277</v>
      </c>
      <c r="P2105" s="137">
        <v>0.98750000000000004</v>
      </c>
      <c r="Q2105" s="138">
        <v>0.98750000000000004</v>
      </c>
    </row>
    <row r="2106" spans="1:17" ht="20.149999999999999" customHeight="1" x14ac:dyDescent="0.35">
      <c r="A2106" s="148"/>
      <c r="C2106" s="136" t="s">
        <v>2366</v>
      </c>
      <c r="D2106" s="143" t="s">
        <v>277</v>
      </c>
      <c r="E2106" s="146" t="s">
        <v>277</v>
      </c>
      <c r="F2106" s="137" t="s">
        <v>277</v>
      </c>
      <c r="G2106" s="138" t="s">
        <v>277</v>
      </c>
      <c r="H2106" s="143" t="s">
        <v>277</v>
      </c>
      <c r="I2106" s="146" t="s">
        <v>277</v>
      </c>
      <c r="J2106" s="137" t="s">
        <v>277</v>
      </c>
      <c r="K2106" s="146" t="s">
        <v>277</v>
      </c>
      <c r="L2106" s="137" t="s">
        <v>277</v>
      </c>
      <c r="M2106" s="146" t="s">
        <v>277</v>
      </c>
      <c r="N2106" s="137" t="s">
        <v>277</v>
      </c>
      <c r="O2106" s="138" t="s">
        <v>277</v>
      </c>
      <c r="P2106" s="137">
        <v>0.9555314009675</v>
      </c>
      <c r="Q2106" s="138">
        <v>0.97333333333333327</v>
      </c>
    </row>
    <row r="2107" spans="1:17" ht="20.149999999999999" customHeight="1" x14ac:dyDescent="0.35">
      <c r="A2107" s="148"/>
      <c r="C2107" s="136" t="s">
        <v>2367</v>
      </c>
      <c r="D2107" s="143" t="s">
        <v>277</v>
      </c>
      <c r="E2107" s="146">
        <v>0.99968987439913204</v>
      </c>
      <c r="F2107" s="137">
        <v>0</v>
      </c>
      <c r="G2107" s="138">
        <v>1</v>
      </c>
      <c r="H2107" s="143" t="s">
        <v>277</v>
      </c>
      <c r="I2107" s="146" t="s">
        <v>277</v>
      </c>
      <c r="J2107" s="137" t="s">
        <v>277</v>
      </c>
      <c r="K2107" s="146" t="s">
        <v>277</v>
      </c>
      <c r="L2107" s="137" t="s">
        <v>277</v>
      </c>
      <c r="M2107" s="146" t="s">
        <v>277</v>
      </c>
      <c r="N2107" s="137" t="s">
        <v>277</v>
      </c>
      <c r="O2107" s="138" t="s">
        <v>277</v>
      </c>
      <c r="P2107" s="137">
        <v>0.91428571428750005</v>
      </c>
      <c r="Q2107" s="138">
        <v>0.79480519480727285</v>
      </c>
    </row>
    <row r="2108" spans="1:17" ht="20.149999999999999" customHeight="1" x14ac:dyDescent="0.35">
      <c r="A2108" s="148"/>
      <c r="C2108" s="136" t="s">
        <v>2368</v>
      </c>
      <c r="D2108" s="143" t="s">
        <v>277</v>
      </c>
      <c r="E2108" s="146" t="s">
        <v>277</v>
      </c>
      <c r="F2108" s="137" t="s">
        <v>277</v>
      </c>
      <c r="G2108" s="138" t="s">
        <v>277</v>
      </c>
      <c r="H2108" s="143" t="s">
        <v>277</v>
      </c>
      <c r="I2108" s="146" t="s">
        <v>277</v>
      </c>
      <c r="J2108" s="137" t="s">
        <v>277</v>
      </c>
      <c r="K2108" s="146" t="s">
        <v>277</v>
      </c>
      <c r="L2108" s="137" t="s">
        <v>277</v>
      </c>
      <c r="M2108" s="146" t="s">
        <v>277</v>
      </c>
      <c r="N2108" s="137" t="s">
        <v>277</v>
      </c>
      <c r="O2108" s="138" t="s">
        <v>277</v>
      </c>
      <c r="P2108" s="137">
        <v>0.89100548523624989</v>
      </c>
      <c r="Q2108" s="138">
        <v>0.97097523220083348</v>
      </c>
    </row>
    <row r="2109" spans="1:17" ht="20.149999999999999" customHeight="1" x14ac:dyDescent="0.35">
      <c r="A2109" s="148"/>
      <c r="C2109" s="136" t="s">
        <v>2369</v>
      </c>
      <c r="D2109" s="143" t="s">
        <v>277</v>
      </c>
      <c r="E2109" s="146" t="s">
        <v>277</v>
      </c>
      <c r="F2109" s="137" t="s">
        <v>277</v>
      </c>
      <c r="G2109" s="138" t="s">
        <v>277</v>
      </c>
      <c r="H2109" s="143" t="s">
        <v>277</v>
      </c>
      <c r="I2109" s="146" t="s">
        <v>277</v>
      </c>
      <c r="J2109" s="137" t="s">
        <v>277</v>
      </c>
      <c r="K2109" s="146" t="s">
        <v>277</v>
      </c>
      <c r="L2109" s="137" t="s">
        <v>277</v>
      </c>
      <c r="M2109" s="146" t="s">
        <v>277</v>
      </c>
      <c r="N2109" s="137">
        <v>1</v>
      </c>
      <c r="O2109" s="138">
        <v>0.66666666666666663</v>
      </c>
      <c r="P2109" s="137" t="s">
        <v>277</v>
      </c>
      <c r="Q2109" s="138">
        <v>0.97297297298000007</v>
      </c>
    </row>
    <row r="2110" spans="1:17" ht="20.149999999999999" customHeight="1" x14ac:dyDescent="0.35">
      <c r="A2110" s="148"/>
      <c r="C2110" s="136" t="s">
        <v>2370</v>
      </c>
      <c r="D2110" s="143" t="s">
        <v>277</v>
      </c>
      <c r="E2110" s="146" t="s">
        <v>277</v>
      </c>
      <c r="F2110" s="137" t="s">
        <v>277</v>
      </c>
      <c r="G2110" s="138" t="s">
        <v>277</v>
      </c>
      <c r="H2110" s="143" t="s">
        <v>277</v>
      </c>
      <c r="I2110" s="146" t="s">
        <v>277</v>
      </c>
      <c r="J2110" s="137" t="s">
        <v>277</v>
      </c>
      <c r="K2110" s="146" t="s">
        <v>277</v>
      </c>
      <c r="L2110" s="137" t="s">
        <v>277</v>
      </c>
      <c r="M2110" s="146" t="s">
        <v>277</v>
      </c>
      <c r="N2110" s="137" t="s">
        <v>277</v>
      </c>
      <c r="O2110" s="138" t="s">
        <v>277</v>
      </c>
      <c r="P2110" s="137">
        <v>0.9696969697000003</v>
      </c>
      <c r="Q2110" s="138">
        <v>0.98888888889000004</v>
      </c>
    </row>
    <row r="2111" spans="1:17" ht="20.149999999999999" customHeight="1" x14ac:dyDescent="0.35">
      <c r="A2111" s="148"/>
      <c r="C2111" s="136" t="s">
        <v>2371</v>
      </c>
      <c r="D2111" s="143" t="s">
        <v>277</v>
      </c>
      <c r="E2111" s="146" t="s">
        <v>277</v>
      </c>
      <c r="F2111" s="137" t="s">
        <v>277</v>
      </c>
      <c r="G2111" s="138" t="s">
        <v>277</v>
      </c>
      <c r="H2111" s="143" t="s">
        <v>277</v>
      </c>
      <c r="I2111" s="146" t="s">
        <v>277</v>
      </c>
      <c r="J2111" s="137" t="s">
        <v>277</v>
      </c>
      <c r="K2111" s="146" t="s">
        <v>277</v>
      </c>
      <c r="L2111" s="137" t="s">
        <v>277</v>
      </c>
      <c r="M2111" s="146" t="s">
        <v>277</v>
      </c>
      <c r="N2111" s="137" t="s">
        <v>277</v>
      </c>
      <c r="O2111" s="138" t="s">
        <v>277</v>
      </c>
      <c r="P2111" s="137">
        <v>0.96977011494600007</v>
      </c>
      <c r="Q2111" s="138">
        <v>0.96693548387500017</v>
      </c>
    </row>
    <row r="2112" spans="1:17" ht="20.149999999999999" customHeight="1" x14ac:dyDescent="0.35">
      <c r="A2112" s="148"/>
      <c r="C2112" s="136" t="s">
        <v>2372</v>
      </c>
      <c r="D2112" s="143" t="s">
        <v>277</v>
      </c>
      <c r="E2112" s="146" t="s">
        <v>277</v>
      </c>
      <c r="F2112" s="137">
        <v>0</v>
      </c>
      <c r="G2112" s="138">
        <v>1</v>
      </c>
      <c r="H2112" s="143" t="s">
        <v>277</v>
      </c>
      <c r="I2112" s="146" t="s">
        <v>277</v>
      </c>
      <c r="J2112" s="137">
        <v>0.99354154234654213</v>
      </c>
      <c r="K2112" s="146">
        <v>0.90060985132433791</v>
      </c>
      <c r="L2112" s="137" t="s">
        <v>277</v>
      </c>
      <c r="M2112" s="146" t="s">
        <v>277</v>
      </c>
      <c r="N2112" s="137" t="s">
        <v>277</v>
      </c>
      <c r="O2112" s="138" t="s">
        <v>277</v>
      </c>
      <c r="P2112" s="137">
        <v>0.96759259259916686</v>
      </c>
      <c r="Q2112" s="138">
        <v>0.97685185185833334</v>
      </c>
    </row>
    <row r="2113" spans="1:17" ht="20.149999999999999" customHeight="1" x14ac:dyDescent="0.35">
      <c r="A2113" s="148"/>
      <c r="C2113" s="136" t="s">
        <v>2373</v>
      </c>
      <c r="D2113" s="143" t="s">
        <v>277</v>
      </c>
      <c r="E2113" s="146" t="s">
        <v>277</v>
      </c>
      <c r="F2113" s="137" t="s">
        <v>277</v>
      </c>
      <c r="G2113" s="138" t="s">
        <v>277</v>
      </c>
      <c r="H2113" s="143" t="s">
        <v>277</v>
      </c>
      <c r="I2113" s="146" t="s">
        <v>277</v>
      </c>
      <c r="J2113" s="137" t="s">
        <v>277</v>
      </c>
      <c r="K2113" s="146" t="s">
        <v>277</v>
      </c>
      <c r="L2113" s="137" t="s">
        <v>277</v>
      </c>
      <c r="M2113" s="146" t="s">
        <v>277</v>
      </c>
      <c r="N2113" s="137" t="s">
        <v>277</v>
      </c>
      <c r="O2113" s="138" t="s">
        <v>277</v>
      </c>
      <c r="P2113" s="137">
        <v>1</v>
      </c>
      <c r="Q2113" s="138">
        <v>0.928787878791</v>
      </c>
    </row>
    <row r="2114" spans="1:17" ht="20.149999999999999" customHeight="1" x14ac:dyDescent="0.35">
      <c r="A2114" s="148"/>
      <c r="C2114" s="136" t="s">
        <v>2374</v>
      </c>
      <c r="D2114" s="143" t="s">
        <v>277</v>
      </c>
      <c r="E2114" s="146" t="s">
        <v>277</v>
      </c>
      <c r="F2114" s="137" t="s">
        <v>277</v>
      </c>
      <c r="G2114" s="138" t="s">
        <v>277</v>
      </c>
      <c r="H2114" s="143" t="s">
        <v>277</v>
      </c>
      <c r="I2114" s="146" t="s">
        <v>277</v>
      </c>
      <c r="J2114" s="137" t="s">
        <v>277</v>
      </c>
      <c r="K2114" s="146" t="s">
        <v>277</v>
      </c>
      <c r="L2114" s="137" t="s">
        <v>277</v>
      </c>
      <c r="M2114" s="146" t="s">
        <v>277</v>
      </c>
      <c r="N2114" s="137" t="s">
        <v>277</v>
      </c>
      <c r="O2114" s="138" t="s">
        <v>277</v>
      </c>
      <c r="P2114" s="137">
        <v>0.94387116079333344</v>
      </c>
      <c r="Q2114" s="138">
        <v>0.98259187621181809</v>
      </c>
    </row>
    <row r="2115" spans="1:17" ht="20.149999999999999" customHeight="1" x14ac:dyDescent="0.35">
      <c r="A2115" s="148"/>
      <c r="C2115" s="136" t="s">
        <v>2375</v>
      </c>
      <c r="D2115" s="143" t="s">
        <v>277</v>
      </c>
      <c r="E2115" s="146" t="s">
        <v>277</v>
      </c>
      <c r="F2115" s="137" t="s">
        <v>277</v>
      </c>
      <c r="G2115" s="138" t="s">
        <v>277</v>
      </c>
      <c r="H2115" s="143" t="s">
        <v>277</v>
      </c>
      <c r="I2115" s="146" t="s">
        <v>277</v>
      </c>
      <c r="J2115" s="137" t="s">
        <v>277</v>
      </c>
      <c r="K2115" s="146" t="s">
        <v>277</v>
      </c>
      <c r="L2115" s="137" t="s">
        <v>277</v>
      </c>
      <c r="M2115" s="146" t="s">
        <v>277</v>
      </c>
      <c r="N2115" s="137" t="s">
        <v>277</v>
      </c>
      <c r="O2115" s="138" t="s">
        <v>277</v>
      </c>
      <c r="P2115" s="137">
        <v>0.81862745098333334</v>
      </c>
      <c r="Q2115" s="138">
        <v>0.95588235294250001</v>
      </c>
    </row>
    <row r="2116" spans="1:17" ht="20.149999999999999" customHeight="1" x14ac:dyDescent="0.35">
      <c r="A2116" s="148"/>
      <c r="C2116" s="136" t="s">
        <v>2376</v>
      </c>
      <c r="D2116" s="143" t="s">
        <v>277</v>
      </c>
      <c r="E2116" s="146" t="s">
        <v>277</v>
      </c>
      <c r="F2116" s="137">
        <v>0</v>
      </c>
      <c r="G2116" s="138">
        <v>1</v>
      </c>
      <c r="H2116" s="143" t="s">
        <v>277</v>
      </c>
      <c r="I2116" s="146" t="s">
        <v>277</v>
      </c>
      <c r="J2116" s="137" t="s">
        <v>277</v>
      </c>
      <c r="K2116" s="146" t="s">
        <v>277</v>
      </c>
      <c r="L2116" s="137" t="s">
        <v>277</v>
      </c>
      <c r="M2116" s="146" t="s">
        <v>277</v>
      </c>
      <c r="N2116" s="137" t="s">
        <v>277</v>
      </c>
      <c r="O2116" s="138">
        <v>1</v>
      </c>
      <c r="P2116" s="137">
        <v>0.97687500000000005</v>
      </c>
      <c r="Q2116" s="138">
        <v>0.97090909090909094</v>
      </c>
    </row>
    <row r="2117" spans="1:17" ht="20.149999999999999" customHeight="1" x14ac:dyDescent="0.35">
      <c r="A2117" s="148"/>
      <c r="C2117" s="136" t="s">
        <v>2377</v>
      </c>
      <c r="D2117" s="143">
        <v>0.99531090723751303</v>
      </c>
      <c r="E2117" s="146">
        <v>0.99698147041243301</v>
      </c>
      <c r="F2117" s="137">
        <v>0.99459999999999993</v>
      </c>
      <c r="G2117" s="138">
        <v>0.9598536363636363</v>
      </c>
      <c r="H2117" s="143" t="s">
        <v>277</v>
      </c>
      <c r="I2117" s="146" t="s">
        <v>277</v>
      </c>
      <c r="J2117" s="137" t="s">
        <v>277</v>
      </c>
      <c r="K2117" s="146" t="s">
        <v>277</v>
      </c>
      <c r="L2117" s="137" t="s">
        <v>277</v>
      </c>
      <c r="M2117" s="146" t="s">
        <v>277</v>
      </c>
      <c r="N2117" s="137" t="s">
        <v>277</v>
      </c>
      <c r="O2117" s="138" t="s">
        <v>277</v>
      </c>
      <c r="P2117" s="137">
        <v>1</v>
      </c>
      <c r="Q2117" s="138">
        <v>0.92825771325000006</v>
      </c>
    </row>
    <row r="2118" spans="1:17" ht="20.149999999999999" customHeight="1" x14ac:dyDescent="0.35">
      <c r="A2118" s="148"/>
      <c r="C2118" s="136" t="s">
        <v>2378</v>
      </c>
      <c r="D2118" s="143" t="s">
        <v>277</v>
      </c>
      <c r="E2118" s="146" t="s">
        <v>277</v>
      </c>
      <c r="F2118" s="137" t="s">
        <v>277</v>
      </c>
      <c r="G2118" s="138" t="s">
        <v>277</v>
      </c>
      <c r="H2118" s="143" t="s">
        <v>277</v>
      </c>
      <c r="I2118" s="146" t="s">
        <v>277</v>
      </c>
      <c r="J2118" s="137">
        <v>0.98350348848331792</v>
      </c>
      <c r="K2118" s="146">
        <v>0.98673284829359476</v>
      </c>
      <c r="L2118" s="137" t="s">
        <v>277</v>
      </c>
      <c r="M2118" s="146" t="s">
        <v>277</v>
      </c>
      <c r="N2118" s="137" t="s">
        <v>277</v>
      </c>
      <c r="O2118" s="138" t="s">
        <v>277</v>
      </c>
      <c r="P2118" s="137">
        <v>0.95830905206333339</v>
      </c>
      <c r="Q2118" s="138">
        <v>0.98313121890749999</v>
      </c>
    </row>
    <row r="2119" spans="1:17" ht="20.149999999999999" customHeight="1" x14ac:dyDescent="0.35">
      <c r="A2119" s="148"/>
      <c r="C2119" s="136" t="s">
        <v>2379</v>
      </c>
      <c r="D2119" s="143" t="s">
        <v>277</v>
      </c>
      <c r="E2119" s="146" t="s">
        <v>277</v>
      </c>
      <c r="F2119" s="137" t="s">
        <v>277</v>
      </c>
      <c r="G2119" s="138" t="s">
        <v>277</v>
      </c>
      <c r="H2119" s="143" t="s">
        <v>277</v>
      </c>
      <c r="I2119" s="146" t="s">
        <v>277</v>
      </c>
      <c r="J2119" s="137" t="s">
        <v>277</v>
      </c>
      <c r="K2119" s="146" t="s">
        <v>277</v>
      </c>
      <c r="L2119" s="137" t="s">
        <v>277</v>
      </c>
      <c r="M2119" s="146" t="s">
        <v>277</v>
      </c>
      <c r="N2119" s="137">
        <v>0.2857142857142857</v>
      </c>
      <c r="O2119" s="138">
        <v>0.56000000000000005</v>
      </c>
      <c r="P2119" s="137" t="s">
        <v>277</v>
      </c>
      <c r="Q2119" s="138" t="s">
        <v>277</v>
      </c>
    </row>
    <row r="2120" spans="1:17" ht="20.149999999999999" customHeight="1" x14ac:dyDescent="0.35">
      <c r="A2120" s="148"/>
      <c r="C2120" s="136" t="s">
        <v>2380</v>
      </c>
      <c r="D2120" s="143" t="s">
        <v>277</v>
      </c>
      <c r="E2120" s="146" t="s">
        <v>277</v>
      </c>
      <c r="F2120" s="137" t="s">
        <v>277</v>
      </c>
      <c r="G2120" s="138" t="s">
        <v>277</v>
      </c>
      <c r="H2120" s="143" t="s">
        <v>277</v>
      </c>
      <c r="I2120" s="146" t="s">
        <v>277</v>
      </c>
      <c r="J2120" s="137" t="s">
        <v>277</v>
      </c>
      <c r="K2120" s="146" t="s">
        <v>277</v>
      </c>
      <c r="L2120" s="137" t="s">
        <v>277</v>
      </c>
      <c r="M2120" s="146" t="s">
        <v>277</v>
      </c>
      <c r="N2120" s="137" t="s">
        <v>277</v>
      </c>
      <c r="O2120" s="138" t="s">
        <v>277</v>
      </c>
      <c r="P2120" s="137">
        <v>0.98</v>
      </c>
      <c r="Q2120" s="138">
        <v>0.98333333333333328</v>
      </c>
    </row>
    <row r="2121" spans="1:17" ht="20.149999999999999" customHeight="1" x14ac:dyDescent="0.35">
      <c r="A2121" s="148"/>
      <c r="C2121" s="136" t="s">
        <v>2381</v>
      </c>
      <c r="D2121" s="143" t="s">
        <v>277</v>
      </c>
      <c r="E2121" s="146" t="s">
        <v>277</v>
      </c>
      <c r="F2121" s="137" t="s">
        <v>277</v>
      </c>
      <c r="G2121" s="138" t="s">
        <v>277</v>
      </c>
      <c r="H2121" s="143" t="s">
        <v>277</v>
      </c>
      <c r="I2121" s="146" t="s">
        <v>277</v>
      </c>
      <c r="J2121" s="137" t="s">
        <v>277</v>
      </c>
      <c r="K2121" s="146" t="s">
        <v>277</v>
      </c>
      <c r="L2121" s="137" t="s">
        <v>277</v>
      </c>
      <c r="M2121" s="146" t="s">
        <v>277</v>
      </c>
      <c r="N2121" s="137" t="s">
        <v>277</v>
      </c>
      <c r="O2121" s="138" t="s">
        <v>277</v>
      </c>
      <c r="P2121" s="137">
        <v>0.85037878788249999</v>
      </c>
      <c r="Q2121" s="138">
        <v>1</v>
      </c>
    </row>
    <row r="2122" spans="1:17" ht="20.149999999999999" customHeight="1" x14ac:dyDescent="0.35">
      <c r="A2122" s="148"/>
      <c r="C2122" s="136" t="s">
        <v>2382</v>
      </c>
      <c r="D2122" s="143" t="s">
        <v>277</v>
      </c>
      <c r="E2122" s="146" t="s">
        <v>277</v>
      </c>
      <c r="F2122" s="137">
        <v>0</v>
      </c>
      <c r="G2122" s="138">
        <v>1</v>
      </c>
      <c r="H2122" s="143" t="s">
        <v>277</v>
      </c>
      <c r="I2122" s="146" t="s">
        <v>277</v>
      </c>
      <c r="J2122" s="137" t="s">
        <v>277</v>
      </c>
      <c r="K2122" s="146" t="s">
        <v>277</v>
      </c>
      <c r="L2122" s="137" t="s">
        <v>277</v>
      </c>
      <c r="M2122" s="146" t="s">
        <v>277</v>
      </c>
      <c r="N2122" s="137" t="s">
        <v>277</v>
      </c>
      <c r="O2122" s="138" t="s">
        <v>277</v>
      </c>
      <c r="P2122" s="137" t="s">
        <v>277</v>
      </c>
      <c r="Q2122" s="138" t="s">
        <v>277</v>
      </c>
    </row>
    <row r="2123" spans="1:17" ht="20.149999999999999" customHeight="1" x14ac:dyDescent="0.35">
      <c r="A2123" s="148"/>
      <c r="C2123" s="136" t="s">
        <v>2383</v>
      </c>
      <c r="D2123" s="143" t="s">
        <v>277</v>
      </c>
      <c r="E2123" s="146" t="s">
        <v>277</v>
      </c>
      <c r="F2123" s="137" t="s">
        <v>277</v>
      </c>
      <c r="G2123" s="138" t="s">
        <v>277</v>
      </c>
      <c r="H2123" s="143" t="s">
        <v>277</v>
      </c>
      <c r="I2123" s="146" t="s">
        <v>277</v>
      </c>
      <c r="J2123" s="137" t="s">
        <v>277</v>
      </c>
      <c r="K2123" s="146" t="s">
        <v>277</v>
      </c>
      <c r="L2123" s="137" t="s">
        <v>277</v>
      </c>
      <c r="M2123" s="146" t="s">
        <v>277</v>
      </c>
      <c r="N2123" s="137" t="s">
        <v>277</v>
      </c>
      <c r="O2123" s="138">
        <v>0.54545454545454541</v>
      </c>
      <c r="P2123" s="137">
        <v>0.93768095213583347</v>
      </c>
      <c r="Q2123" s="138">
        <v>0.95169198617636364</v>
      </c>
    </row>
    <row r="2124" spans="1:17" ht="20.149999999999999" customHeight="1" x14ac:dyDescent="0.35">
      <c r="A2124" s="148"/>
      <c r="C2124" s="136" t="s">
        <v>2384</v>
      </c>
      <c r="D2124" s="143" t="s">
        <v>277</v>
      </c>
      <c r="E2124" s="146" t="s">
        <v>277</v>
      </c>
      <c r="F2124" s="137">
        <v>1</v>
      </c>
      <c r="G2124" s="138">
        <v>0.94708333333333339</v>
      </c>
      <c r="H2124" s="143" t="s">
        <v>277</v>
      </c>
      <c r="I2124" s="146" t="s">
        <v>277</v>
      </c>
      <c r="J2124" s="137" t="s">
        <v>277</v>
      </c>
      <c r="K2124" s="146" t="s">
        <v>277</v>
      </c>
      <c r="L2124" s="137" t="s">
        <v>277</v>
      </c>
      <c r="M2124" s="146" t="s">
        <v>277</v>
      </c>
      <c r="N2124" s="137" t="s">
        <v>277</v>
      </c>
      <c r="O2124" s="138" t="s">
        <v>277</v>
      </c>
      <c r="P2124" s="137">
        <v>0.97244827924299992</v>
      </c>
      <c r="Q2124" s="138">
        <v>0.95948606872100006</v>
      </c>
    </row>
    <row r="2125" spans="1:17" ht="20.149999999999999" customHeight="1" x14ac:dyDescent="0.35">
      <c r="A2125" s="148"/>
      <c r="C2125" s="136" t="s">
        <v>2385</v>
      </c>
      <c r="D2125" s="143" t="s">
        <v>277</v>
      </c>
      <c r="E2125" s="146" t="s">
        <v>277</v>
      </c>
      <c r="F2125" s="137" t="s">
        <v>277</v>
      </c>
      <c r="G2125" s="138" t="s">
        <v>277</v>
      </c>
      <c r="H2125" s="143" t="s">
        <v>277</v>
      </c>
      <c r="I2125" s="146" t="s">
        <v>277</v>
      </c>
      <c r="J2125" s="137" t="s">
        <v>277</v>
      </c>
      <c r="K2125" s="146" t="s">
        <v>277</v>
      </c>
      <c r="L2125" s="137" t="s">
        <v>277</v>
      </c>
      <c r="M2125" s="146" t="s">
        <v>277</v>
      </c>
      <c r="N2125" s="137" t="s">
        <v>277</v>
      </c>
      <c r="O2125" s="138" t="s">
        <v>277</v>
      </c>
      <c r="P2125" s="137">
        <v>0.95000000000250007</v>
      </c>
      <c r="Q2125" s="138">
        <v>0.97012987013249985</v>
      </c>
    </row>
    <row r="2126" spans="1:17" ht="20.149999999999999" customHeight="1" x14ac:dyDescent="0.35">
      <c r="A2126" s="148"/>
      <c r="C2126" s="136" t="s">
        <v>2386</v>
      </c>
      <c r="D2126" s="143" t="s">
        <v>277</v>
      </c>
      <c r="E2126" s="146" t="s">
        <v>277</v>
      </c>
      <c r="F2126" s="137" t="s">
        <v>277</v>
      </c>
      <c r="G2126" s="138" t="s">
        <v>277</v>
      </c>
      <c r="H2126" s="143" t="s">
        <v>277</v>
      </c>
      <c r="I2126" s="146" t="s">
        <v>277</v>
      </c>
      <c r="J2126" s="137" t="s">
        <v>277</v>
      </c>
      <c r="K2126" s="146" t="s">
        <v>277</v>
      </c>
      <c r="L2126" s="137" t="s">
        <v>277</v>
      </c>
      <c r="M2126" s="146" t="s">
        <v>277</v>
      </c>
      <c r="N2126" s="137" t="s">
        <v>277</v>
      </c>
      <c r="O2126" s="138" t="s">
        <v>277</v>
      </c>
      <c r="P2126" s="137">
        <v>0.94444444444750009</v>
      </c>
      <c r="Q2126" s="138">
        <v>0.94444444444666675</v>
      </c>
    </row>
    <row r="2127" spans="1:17" ht="20.149999999999999" customHeight="1" x14ac:dyDescent="0.35">
      <c r="A2127" s="148"/>
      <c r="C2127" s="136" t="s">
        <v>2387</v>
      </c>
      <c r="D2127" s="143" t="s">
        <v>277</v>
      </c>
      <c r="E2127" s="146" t="s">
        <v>277</v>
      </c>
      <c r="F2127" s="137">
        <v>0.99760000000000004</v>
      </c>
      <c r="G2127" s="138">
        <v>1</v>
      </c>
      <c r="H2127" s="143" t="s">
        <v>277</v>
      </c>
      <c r="I2127" s="146" t="s">
        <v>277</v>
      </c>
      <c r="J2127" s="137" t="s">
        <v>277</v>
      </c>
      <c r="K2127" s="146" t="s">
        <v>277</v>
      </c>
      <c r="L2127" s="137" t="s">
        <v>277</v>
      </c>
      <c r="M2127" s="146" t="s">
        <v>277</v>
      </c>
      <c r="N2127" s="137">
        <v>0.85185185185185186</v>
      </c>
      <c r="O2127" s="138">
        <v>0.97142857142857142</v>
      </c>
      <c r="P2127" s="137">
        <v>0.83818776709833331</v>
      </c>
      <c r="Q2127" s="138">
        <v>0.81800699301083346</v>
      </c>
    </row>
    <row r="2128" spans="1:17" ht="20.149999999999999" customHeight="1" x14ac:dyDescent="0.35">
      <c r="A2128" s="148"/>
      <c r="C2128" s="136" t="s">
        <v>2388</v>
      </c>
      <c r="D2128" s="143" t="s">
        <v>277</v>
      </c>
      <c r="E2128" s="146" t="s">
        <v>277</v>
      </c>
      <c r="F2128" s="137" t="s">
        <v>277</v>
      </c>
      <c r="G2128" s="138" t="s">
        <v>277</v>
      </c>
      <c r="H2128" s="143" t="s">
        <v>277</v>
      </c>
      <c r="I2128" s="146" t="s">
        <v>277</v>
      </c>
      <c r="J2128" s="137" t="s">
        <v>277</v>
      </c>
      <c r="K2128" s="146" t="s">
        <v>277</v>
      </c>
      <c r="L2128" s="137" t="s">
        <v>277</v>
      </c>
      <c r="M2128" s="146" t="s">
        <v>277</v>
      </c>
      <c r="N2128" s="137" t="s">
        <v>277</v>
      </c>
      <c r="O2128" s="138" t="s">
        <v>277</v>
      </c>
      <c r="P2128" s="137">
        <v>0.95000000000333329</v>
      </c>
      <c r="Q2128" s="138">
        <v>0.97272727273000004</v>
      </c>
    </row>
    <row r="2129" spans="1:17" ht="20.149999999999999" customHeight="1" x14ac:dyDescent="0.35">
      <c r="A2129" s="148"/>
      <c r="C2129" s="136" t="s">
        <v>2389</v>
      </c>
      <c r="D2129" s="143" t="s">
        <v>277</v>
      </c>
      <c r="E2129" s="146" t="s">
        <v>277</v>
      </c>
      <c r="F2129" s="137" t="s">
        <v>277</v>
      </c>
      <c r="G2129" s="138" t="s">
        <v>277</v>
      </c>
      <c r="H2129" s="143" t="s">
        <v>277</v>
      </c>
      <c r="I2129" s="146" t="s">
        <v>277</v>
      </c>
      <c r="J2129" s="137" t="s">
        <v>277</v>
      </c>
      <c r="K2129" s="146" t="s">
        <v>277</v>
      </c>
      <c r="L2129" s="137" t="s">
        <v>277</v>
      </c>
      <c r="M2129" s="146" t="s">
        <v>277</v>
      </c>
      <c r="N2129" s="137" t="s">
        <v>277</v>
      </c>
      <c r="O2129" s="138" t="s">
        <v>277</v>
      </c>
      <c r="P2129" s="137">
        <v>0.95080606923083333</v>
      </c>
      <c r="Q2129" s="138">
        <v>0.9736842105300002</v>
      </c>
    </row>
    <row r="2130" spans="1:17" ht="20.149999999999999" customHeight="1" x14ac:dyDescent="0.35">
      <c r="A2130" s="148"/>
      <c r="C2130" s="136" t="s">
        <v>2390</v>
      </c>
      <c r="D2130" s="143" t="s">
        <v>277</v>
      </c>
      <c r="E2130" s="146" t="s">
        <v>277</v>
      </c>
      <c r="F2130" s="137">
        <v>0</v>
      </c>
      <c r="G2130" s="138">
        <v>1</v>
      </c>
      <c r="H2130" s="143" t="s">
        <v>277</v>
      </c>
      <c r="I2130" s="146" t="s">
        <v>277</v>
      </c>
      <c r="J2130" s="137" t="s">
        <v>277</v>
      </c>
      <c r="K2130" s="146" t="s">
        <v>277</v>
      </c>
      <c r="L2130" s="137" t="s">
        <v>277</v>
      </c>
      <c r="M2130" s="146" t="s">
        <v>277</v>
      </c>
      <c r="N2130" s="137" t="s">
        <v>277</v>
      </c>
      <c r="O2130" s="138">
        <v>0.61538461538461542</v>
      </c>
      <c r="P2130" s="137" t="s">
        <v>277</v>
      </c>
      <c r="Q2130" s="138" t="s">
        <v>277</v>
      </c>
    </row>
    <row r="2131" spans="1:17" ht="20.149999999999999" customHeight="1" x14ac:dyDescent="0.35">
      <c r="A2131" s="148"/>
      <c r="C2131" s="136" t="s">
        <v>2391</v>
      </c>
      <c r="D2131" s="143" t="s">
        <v>277</v>
      </c>
      <c r="E2131" s="146" t="s">
        <v>277</v>
      </c>
      <c r="F2131" s="137" t="s">
        <v>277</v>
      </c>
      <c r="G2131" s="138" t="s">
        <v>277</v>
      </c>
      <c r="H2131" s="143" t="s">
        <v>277</v>
      </c>
      <c r="I2131" s="146" t="s">
        <v>277</v>
      </c>
      <c r="J2131" s="137" t="s">
        <v>277</v>
      </c>
      <c r="K2131" s="146" t="s">
        <v>277</v>
      </c>
      <c r="L2131" s="137" t="s">
        <v>277</v>
      </c>
      <c r="M2131" s="146" t="s">
        <v>277</v>
      </c>
      <c r="N2131" s="137" t="s">
        <v>277</v>
      </c>
      <c r="O2131" s="138" t="s">
        <v>277</v>
      </c>
      <c r="P2131" s="137">
        <v>0.9375</v>
      </c>
      <c r="Q2131" s="138">
        <v>0.83333333333333326</v>
      </c>
    </row>
    <row r="2132" spans="1:17" ht="20.149999999999999" customHeight="1" x14ac:dyDescent="0.35">
      <c r="A2132" s="148"/>
      <c r="C2132" s="136" t="s">
        <v>2392</v>
      </c>
      <c r="D2132" s="143" t="s">
        <v>277</v>
      </c>
      <c r="E2132" s="146" t="s">
        <v>277</v>
      </c>
      <c r="F2132" s="137" t="s">
        <v>277</v>
      </c>
      <c r="G2132" s="138" t="s">
        <v>277</v>
      </c>
      <c r="H2132" s="143" t="s">
        <v>277</v>
      </c>
      <c r="I2132" s="146" t="s">
        <v>277</v>
      </c>
      <c r="J2132" s="137" t="s">
        <v>277</v>
      </c>
      <c r="K2132" s="146" t="s">
        <v>277</v>
      </c>
      <c r="L2132" s="137" t="s">
        <v>277</v>
      </c>
      <c r="M2132" s="146" t="s">
        <v>277</v>
      </c>
      <c r="N2132" s="137" t="s">
        <v>277</v>
      </c>
      <c r="O2132" s="138" t="s">
        <v>277</v>
      </c>
      <c r="P2132" s="137">
        <v>0.95553359684500005</v>
      </c>
      <c r="Q2132" s="138">
        <v>0.92433849363916676</v>
      </c>
    </row>
    <row r="2133" spans="1:17" ht="20.149999999999999" customHeight="1" x14ac:dyDescent="0.35">
      <c r="A2133" s="148"/>
      <c r="C2133" s="136" t="s">
        <v>2393</v>
      </c>
      <c r="D2133" s="143" t="s">
        <v>277</v>
      </c>
      <c r="E2133" s="146" t="s">
        <v>277</v>
      </c>
      <c r="F2133" s="137">
        <v>0</v>
      </c>
      <c r="G2133" s="138">
        <v>0.99616981818181816</v>
      </c>
      <c r="H2133" s="143" t="s">
        <v>277</v>
      </c>
      <c r="I2133" s="146" t="s">
        <v>277</v>
      </c>
      <c r="J2133" s="137" t="s">
        <v>277</v>
      </c>
      <c r="K2133" s="146" t="s">
        <v>277</v>
      </c>
      <c r="L2133" s="137" t="s">
        <v>277</v>
      </c>
      <c r="M2133" s="146" t="s">
        <v>277</v>
      </c>
      <c r="N2133" s="137" t="s">
        <v>277</v>
      </c>
      <c r="O2133" s="138" t="s">
        <v>277</v>
      </c>
      <c r="P2133" s="137">
        <v>0.93881381381833351</v>
      </c>
      <c r="Q2133" s="138">
        <v>0.95601851852499986</v>
      </c>
    </row>
    <row r="2134" spans="1:17" ht="20.149999999999999" customHeight="1" x14ac:dyDescent="0.35">
      <c r="A2134" s="148"/>
      <c r="C2134" s="136" t="s">
        <v>2394</v>
      </c>
      <c r="D2134" s="143" t="s">
        <v>277</v>
      </c>
      <c r="E2134" s="146" t="s">
        <v>277</v>
      </c>
      <c r="F2134" s="137" t="s">
        <v>277</v>
      </c>
      <c r="G2134" s="138" t="s">
        <v>277</v>
      </c>
      <c r="H2134" s="143" t="s">
        <v>277</v>
      </c>
      <c r="I2134" s="146" t="s">
        <v>277</v>
      </c>
      <c r="J2134" s="137" t="s">
        <v>277</v>
      </c>
      <c r="K2134" s="146" t="s">
        <v>277</v>
      </c>
      <c r="L2134" s="137" t="s">
        <v>277</v>
      </c>
      <c r="M2134" s="146" t="s">
        <v>277</v>
      </c>
      <c r="N2134" s="137" t="s">
        <v>277</v>
      </c>
      <c r="O2134" s="138" t="s">
        <v>277</v>
      </c>
      <c r="P2134" s="137">
        <v>1</v>
      </c>
      <c r="Q2134" s="138">
        <v>0.94828619557181815</v>
      </c>
    </row>
    <row r="2135" spans="1:17" ht="20.149999999999999" customHeight="1" x14ac:dyDescent="0.35">
      <c r="A2135" s="148"/>
      <c r="C2135" s="136" t="s">
        <v>2395</v>
      </c>
      <c r="D2135" s="143" t="s">
        <v>277</v>
      </c>
      <c r="E2135" s="146" t="s">
        <v>277</v>
      </c>
      <c r="F2135" s="137">
        <v>1</v>
      </c>
      <c r="G2135" s="138">
        <v>0.87780536529680364</v>
      </c>
      <c r="H2135" s="143" t="s">
        <v>277</v>
      </c>
      <c r="I2135" s="146" t="s">
        <v>277</v>
      </c>
      <c r="J2135" s="137" t="s">
        <v>277</v>
      </c>
      <c r="K2135" s="146" t="s">
        <v>277</v>
      </c>
      <c r="L2135" s="137" t="s">
        <v>277</v>
      </c>
      <c r="M2135" s="146" t="s">
        <v>277</v>
      </c>
      <c r="N2135" s="137" t="s">
        <v>277</v>
      </c>
      <c r="O2135" s="138" t="s">
        <v>277</v>
      </c>
      <c r="P2135" s="137">
        <v>0.95056332556300005</v>
      </c>
      <c r="Q2135" s="138">
        <v>0.97363631892200009</v>
      </c>
    </row>
    <row r="2136" spans="1:17" ht="20.149999999999999" customHeight="1" x14ac:dyDescent="0.35">
      <c r="A2136" s="148"/>
      <c r="C2136" s="136" t="s">
        <v>2396</v>
      </c>
      <c r="D2136" s="143" t="s">
        <v>277</v>
      </c>
      <c r="E2136" s="146" t="s">
        <v>277</v>
      </c>
      <c r="F2136" s="137">
        <v>0</v>
      </c>
      <c r="G2136" s="138">
        <v>1</v>
      </c>
      <c r="H2136" s="143" t="s">
        <v>277</v>
      </c>
      <c r="I2136" s="146" t="s">
        <v>277</v>
      </c>
      <c r="J2136" s="137" t="s">
        <v>277</v>
      </c>
      <c r="K2136" s="146" t="s">
        <v>277</v>
      </c>
      <c r="L2136" s="137" t="s">
        <v>277</v>
      </c>
      <c r="M2136" s="146" t="s">
        <v>277</v>
      </c>
      <c r="N2136" s="137" t="s">
        <v>277</v>
      </c>
      <c r="O2136" s="138" t="s">
        <v>277</v>
      </c>
      <c r="P2136" s="137">
        <v>0.90909090910000001</v>
      </c>
      <c r="Q2136" s="138">
        <v>0.83893859693666673</v>
      </c>
    </row>
    <row r="2137" spans="1:17" ht="20.149999999999999" customHeight="1" x14ac:dyDescent="0.35">
      <c r="A2137" s="148"/>
      <c r="C2137" s="136" t="s">
        <v>2397</v>
      </c>
      <c r="D2137" s="143" t="s">
        <v>277</v>
      </c>
      <c r="E2137" s="146" t="s">
        <v>277</v>
      </c>
      <c r="F2137" s="137" t="s">
        <v>277</v>
      </c>
      <c r="G2137" s="138" t="s">
        <v>277</v>
      </c>
      <c r="H2137" s="143" t="s">
        <v>277</v>
      </c>
      <c r="I2137" s="146" t="s">
        <v>277</v>
      </c>
      <c r="J2137" s="137" t="s">
        <v>277</v>
      </c>
      <c r="K2137" s="146" t="s">
        <v>277</v>
      </c>
      <c r="L2137" s="137" t="s">
        <v>277</v>
      </c>
      <c r="M2137" s="146" t="s">
        <v>277</v>
      </c>
      <c r="N2137" s="137" t="s">
        <v>277</v>
      </c>
      <c r="O2137" s="138" t="s">
        <v>277</v>
      </c>
      <c r="P2137" s="137">
        <v>0.99516088486749998</v>
      </c>
      <c r="Q2137" s="138">
        <v>0.98019114492500004</v>
      </c>
    </row>
    <row r="2138" spans="1:17" ht="20.149999999999999" customHeight="1" x14ac:dyDescent="0.35">
      <c r="A2138" s="148"/>
      <c r="C2138" s="136" t="s">
        <v>2398</v>
      </c>
      <c r="D2138" s="143" t="s">
        <v>277</v>
      </c>
      <c r="E2138" s="146" t="s">
        <v>277</v>
      </c>
      <c r="F2138" s="137">
        <v>0</v>
      </c>
      <c r="G2138" s="138">
        <v>0.99832309090909088</v>
      </c>
      <c r="H2138" s="143" t="s">
        <v>277</v>
      </c>
      <c r="I2138" s="146" t="s">
        <v>277</v>
      </c>
      <c r="J2138" s="137" t="s">
        <v>277</v>
      </c>
      <c r="K2138" s="146" t="s">
        <v>277</v>
      </c>
      <c r="L2138" s="137" t="s">
        <v>277</v>
      </c>
      <c r="M2138" s="146" t="s">
        <v>277</v>
      </c>
      <c r="N2138" s="137" t="s">
        <v>277</v>
      </c>
      <c r="O2138" s="138" t="s">
        <v>277</v>
      </c>
      <c r="P2138" s="137">
        <v>0.92</v>
      </c>
      <c r="Q2138" s="138" t="s">
        <v>277</v>
      </c>
    </row>
    <row r="2139" spans="1:17" ht="20.149999999999999" customHeight="1" x14ac:dyDescent="0.35">
      <c r="A2139" s="148"/>
      <c r="C2139" s="136" t="s">
        <v>2399</v>
      </c>
      <c r="D2139" s="143" t="s">
        <v>277</v>
      </c>
      <c r="E2139" s="146" t="s">
        <v>277</v>
      </c>
      <c r="F2139" s="137" t="s">
        <v>277</v>
      </c>
      <c r="G2139" s="138" t="s">
        <v>277</v>
      </c>
      <c r="H2139" s="143" t="s">
        <v>277</v>
      </c>
      <c r="I2139" s="146" t="s">
        <v>277</v>
      </c>
      <c r="J2139" s="137" t="s">
        <v>277</v>
      </c>
      <c r="K2139" s="146" t="s">
        <v>277</v>
      </c>
      <c r="L2139" s="137" t="s">
        <v>277</v>
      </c>
      <c r="M2139" s="146" t="s">
        <v>277</v>
      </c>
      <c r="N2139" s="137" t="s">
        <v>277</v>
      </c>
      <c r="O2139" s="138" t="s">
        <v>277</v>
      </c>
      <c r="P2139" s="137">
        <v>0.85874125874545459</v>
      </c>
      <c r="Q2139" s="138">
        <v>0.97142857143083328</v>
      </c>
    </row>
    <row r="2140" spans="1:17" ht="20.149999999999999" customHeight="1" x14ac:dyDescent="0.35">
      <c r="A2140" s="148"/>
      <c r="C2140" s="136" t="s">
        <v>2400</v>
      </c>
      <c r="D2140" s="143" t="s">
        <v>277</v>
      </c>
      <c r="E2140" s="146" t="s">
        <v>277</v>
      </c>
      <c r="F2140" s="137" t="s">
        <v>277</v>
      </c>
      <c r="G2140" s="138" t="s">
        <v>277</v>
      </c>
      <c r="H2140" s="143" t="s">
        <v>277</v>
      </c>
      <c r="I2140" s="146" t="s">
        <v>277</v>
      </c>
      <c r="J2140" s="137" t="s">
        <v>277</v>
      </c>
      <c r="K2140" s="146" t="s">
        <v>277</v>
      </c>
      <c r="L2140" s="137" t="s">
        <v>277</v>
      </c>
      <c r="M2140" s="146" t="s">
        <v>277</v>
      </c>
      <c r="N2140" s="137">
        <v>0.55555555555555558</v>
      </c>
      <c r="O2140" s="138">
        <v>0.15384615384615385</v>
      </c>
      <c r="P2140" s="137" t="s">
        <v>277</v>
      </c>
      <c r="Q2140" s="138" t="s">
        <v>277</v>
      </c>
    </row>
    <row r="2141" spans="1:17" ht="20.149999999999999" customHeight="1" x14ac:dyDescent="0.35">
      <c r="A2141" s="148"/>
      <c r="C2141" s="136" t="s">
        <v>2401</v>
      </c>
      <c r="D2141" s="143" t="s">
        <v>277</v>
      </c>
      <c r="E2141" s="146" t="s">
        <v>277</v>
      </c>
      <c r="F2141" s="137" t="s">
        <v>277</v>
      </c>
      <c r="G2141" s="138" t="s">
        <v>277</v>
      </c>
      <c r="H2141" s="143" t="s">
        <v>277</v>
      </c>
      <c r="I2141" s="146" t="s">
        <v>277</v>
      </c>
      <c r="J2141" s="137" t="s">
        <v>277</v>
      </c>
      <c r="K2141" s="146" t="s">
        <v>277</v>
      </c>
      <c r="L2141" s="137" t="s">
        <v>277</v>
      </c>
      <c r="M2141" s="146" t="s">
        <v>277</v>
      </c>
      <c r="N2141" s="137" t="s">
        <v>277</v>
      </c>
      <c r="O2141" s="138" t="s">
        <v>277</v>
      </c>
      <c r="P2141" s="137">
        <v>0.93587962962999993</v>
      </c>
      <c r="Q2141" s="138">
        <v>0.85959595959636359</v>
      </c>
    </row>
    <row r="2142" spans="1:17" ht="20.149999999999999" customHeight="1" x14ac:dyDescent="0.35">
      <c r="A2142" s="148"/>
      <c r="C2142" s="136" t="s">
        <v>2402</v>
      </c>
      <c r="D2142" s="143" t="s">
        <v>277</v>
      </c>
      <c r="E2142" s="146" t="s">
        <v>277</v>
      </c>
      <c r="F2142" s="137" t="s">
        <v>277</v>
      </c>
      <c r="G2142" s="138" t="s">
        <v>277</v>
      </c>
      <c r="H2142" s="143" t="s">
        <v>277</v>
      </c>
      <c r="I2142" s="146" t="s">
        <v>277</v>
      </c>
      <c r="J2142" s="137" t="s">
        <v>277</v>
      </c>
      <c r="K2142" s="146" t="s">
        <v>277</v>
      </c>
      <c r="L2142" s="137" t="s">
        <v>277</v>
      </c>
      <c r="M2142" s="146" t="s">
        <v>277</v>
      </c>
      <c r="N2142" s="137" t="s">
        <v>277</v>
      </c>
      <c r="O2142" s="138" t="s">
        <v>277</v>
      </c>
      <c r="P2142" s="137">
        <v>0.9671717171741665</v>
      </c>
      <c r="Q2142" s="138">
        <v>0.90633608815909095</v>
      </c>
    </row>
    <row r="2143" spans="1:17" ht="20.149999999999999" customHeight="1" x14ac:dyDescent="0.35">
      <c r="A2143" s="148"/>
      <c r="C2143" s="136" t="s">
        <v>2403</v>
      </c>
      <c r="D2143" s="143" t="s">
        <v>277</v>
      </c>
      <c r="E2143" s="146" t="s">
        <v>277</v>
      </c>
      <c r="F2143" s="137" t="s">
        <v>277</v>
      </c>
      <c r="G2143" s="138" t="s">
        <v>277</v>
      </c>
      <c r="H2143" s="143" t="s">
        <v>277</v>
      </c>
      <c r="I2143" s="146" t="s">
        <v>277</v>
      </c>
      <c r="J2143" s="137" t="s">
        <v>277</v>
      </c>
      <c r="K2143" s="146" t="s">
        <v>277</v>
      </c>
      <c r="L2143" s="137" t="s">
        <v>277</v>
      </c>
      <c r="M2143" s="146" t="s">
        <v>277</v>
      </c>
      <c r="N2143" s="137" t="s">
        <v>277</v>
      </c>
      <c r="O2143" s="138" t="s">
        <v>277</v>
      </c>
      <c r="P2143" s="137">
        <v>0.88095238095583339</v>
      </c>
      <c r="Q2143" s="138">
        <v>0.89087301587444445</v>
      </c>
    </row>
    <row r="2144" spans="1:17" ht="20.149999999999999" customHeight="1" x14ac:dyDescent="0.35">
      <c r="A2144" s="148"/>
      <c r="C2144" s="136" t="s">
        <v>2404</v>
      </c>
      <c r="D2144" s="143" t="s">
        <v>277</v>
      </c>
      <c r="E2144" s="146" t="s">
        <v>277</v>
      </c>
      <c r="F2144" s="137" t="s">
        <v>277</v>
      </c>
      <c r="G2144" s="138" t="s">
        <v>277</v>
      </c>
      <c r="H2144" s="143" t="s">
        <v>277</v>
      </c>
      <c r="I2144" s="146" t="s">
        <v>277</v>
      </c>
      <c r="J2144" s="137" t="s">
        <v>277</v>
      </c>
      <c r="K2144" s="146" t="s">
        <v>277</v>
      </c>
      <c r="L2144" s="137" t="s">
        <v>277</v>
      </c>
      <c r="M2144" s="146" t="s">
        <v>277</v>
      </c>
      <c r="N2144" s="137" t="s">
        <v>277</v>
      </c>
      <c r="O2144" s="138" t="s">
        <v>277</v>
      </c>
      <c r="P2144" s="137">
        <v>0.94758064516499996</v>
      </c>
      <c r="Q2144" s="138">
        <v>0.96480938416727269</v>
      </c>
    </row>
    <row r="2145" spans="1:17" ht="20.149999999999999" customHeight="1" x14ac:dyDescent="0.35">
      <c r="A2145" s="148"/>
      <c r="C2145" s="136" t="s">
        <v>2405</v>
      </c>
      <c r="D2145" s="143" t="s">
        <v>277</v>
      </c>
      <c r="E2145" s="146" t="s">
        <v>277</v>
      </c>
      <c r="F2145" s="137" t="s">
        <v>277</v>
      </c>
      <c r="G2145" s="138" t="s">
        <v>277</v>
      </c>
      <c r="H2145" s="143" t="s">
        <v>277</v>
      </c>
      <c r="I2145" s="146" t="s">
        <v>277</v>
      </c>
      <c r="J2145" s="137" t="s">
        <v>277</v>
      </c>
      <c r="K2145" s="146" t="s">
        <v>277</v>
      </c>
      <c r="L2145" s="137" t="s">
        <v>277</v>
      </c>
      <c r="M2145" s="146" t="s">
        <v>277</v>
      </c>
      <c r="N2145" s="137" t="s">
        <v>277</v>
      </c>
      <c r="O2145" s="138" t="s">
        <v>277</v>
      </c>
      <c r="P2145" s="137">
        <v>0.84803921569166663</v>
      </c>
      <c r="Q2145" s="138">
        <v>0.90117647059400019</v>
      </c>
    </row>
    <row r="2146" spans="1:17" ht="20.149999999999999" customHeight="1" x14ac:dyDescent="0.35">
      <c r="A2146" s="148"/>
      <c r="C2146" s="136" t="s">
        <v>2406</v>
      </c>
      <c r="D2146" s="143" t="s">
        <v>277</v>
      </c>
      <c r="E2146" s="146" t="s">
        <v>277</v>
      </c>
      <c r="F2146" s="137" t="s">
        <v>277</v>
      </c>
      <c r="G2146" s="138" t="s">
        <v>277</v>
      </c>
      <c r="H2146" s="143" t="s">
        <v>277</v>
      </c>
      <c r="I2146" s="146" t="s">
        <v>277</v>
      </c>
      <c r="J2146" s="137" t="s">
        <v>277</v>
      </c>
      <c r="K2146" s="146" t="s">
        <v>277</v>
      </c>
      <c r="L2146" s="137" t="s">
        <v>277</v>
      </c>
      <c r="M2146" s="146" t="s">
        <v>277</v>
      </c>
      <c r="N2146" s="137" t="s">
        <v>277</v>
      </c>
      <c r="O2146" s="138" t="s">
        <v>277</v>
      </c>
      <c r="P2146" s="137">
        <v>0.94036596120333327</v>
      </c>
      <c r="Q2146" s="138">
        <v>0.94252432156083343</v>
      </c>
    </row>
    <row r="2147" spans="1:17" ht="20.149999999999999" customHeight="1" x14ac:dyDescent="0.35">
      <c r="A2147" s="148"/>
      <c r="C2147" s="136" t="s">
        <v>2407</v>
      </c>
      <c r="D2147" s="143" t="s">
        <v>277</v>
      </c>
      <c r="E2147" s="146" t="s">
        <v>277</v>
      </c>
      <c r="F2147" s="137">
        <v>0</v>
      </c>
      <c r="G2147" s="138">
        <v>1</v>
      </c>
      <c r="H2147" s="143" t="s">
        <v>277</v>
      </c>
      <c r="I2147" s="146" t="s">
        <v>277</v>
      </c>
      <c r="J2147" s="137" t="s">
        <v>277</v>
      </c>
      <c r="K2147" s="146" t="s">
        <v>277</v>
      </c>
      <c r="L2147" s="137" t="s">
        <v>277</v>
      </c>
      <c r="M2147" s="146" t="s">
        <v>277</v>
      </c>
      <c r="N2147" s="137" t="s">
        <v>277</v>
      </c>
      <c r="O2147" s="138" t="s">
        <v>277</v>
      </c>
      <c r="P2147" s="137" t="s">
        <v>277</v>
      </c>
      <c r="Q2147" s="138" t="s">
        <v>277</v>
      </c>
    </row>
    <row r="2148" spans="1:17" ht="20.149999999999999" customHeight="1" x14ac:dyDescent="0.35">
      <c r="A2148" s="148"/>
      <c r="C2148" s="136" t="s">
        <v>2408</v>
      </c>
      <c r="D2148" s="143" t="s">
        <v>277</v>
      </c>
      <c r="E2148" s="146" t="s">
        <v>277</v>
      </c>
      <c r="F2148" s="137">
        <v>0.80371575342465751</v>
      </c>
      <c r="G2148" s="138">
        <v>0.98415239726027393</v>
      </c>
      <c r="H2148" s="143" t="s">
        <v>277</v>
      </c>
      <c r="I2148" s="146" t="s">
        <v>277</v>
      </c>
      <c r="J2148" s="137" t="s">
        <v>277</v>
      </c>
      <c r="K2148" s="146" t="s">
        <v>277</v>
      </c>
      <c r="L2148" s="137" t="s">
        <v>277</v>
      </c>
      <c r="M2148" s="146" t="s">
        <v>277</v>
      </c>
      <c r="N2148" s="137" t="s">
        <v>277</v>
      </c>
      <c r="O2148" s="138" t="s">
        <v>277</v>
      </c>
      <c r="P2148" s="137">
        <v>0.93216485078199995</v>
      </c>
      <c r="Q2148" s="138">
        <v>0.975937588119</v>
      </c>
    </row>
    <row r="2149" spans="1:17" ht="20.149999999999999" customHeight="1" x14ac:dyDescent="0.35">
      <c r="A2149" s="148"/>
      <c r="C2149" s="136" t="s">
        <v>2409</v>
      </c>
      <c r="D2149" s="143">
        <v>0.83618581907090495</v>
      </c>
      <c r="E2149" s="146">
        <v>0.77288329519450805</v>
      </c>
      <c r="F2149" s="137">
        <v>0</v>
      </c>
      <c r="G2149" s="138">
        <v>0.99076909090909093</v>
      </c>
      <c r="H2149" s="143" t="s">
        <v>277</v>
      </c>
      <c r="I2149" s="146" t="s">
        <v>277</v>
      </c>
      <c r="J2149" s="137" t="s">
        <v>277</v>
      </c>
      <c r="K2149" s="146" t="s">
        <v>277</v>
      </c>
      <c r="L2149" s="137" t="s">
        <v>277</v>
      </c>
      <c r="M2149" s="146" t="s">
        <v>277</v>
      </c>
      <c r="N2149" s="137" t="s">
        <v>277</v>
      </c>
      <c r="O2149" s="138" t="s">
        <v>277</v>
      </c>
      <c r="P2149" s="137" t="s">
        <v>277</v>
      </c>
      <c r="Q2149" s="138">
        <v>0.95</v>
      </c>
    </row>
    <row r="2150" spans="1:17" ht="20.149999999999999" customHeight="1" x14ac:dyDescent="0.35">
      <c r="A2150" s="148"/>
      <c r="C2150" s="136" t="s">
        <v>2410</v>
      </c>
      <c r="D2150" s="143" t="s">
        <v>277</v>
      </c>
      <c r="E2150" s="146" t="s">
        <v>277</v>
      </c>
      <c r="F2150" s="137" t="s">
        <v>277</v>
      </c>
      <c r="G2150" s="138" t="s">
        <v>277</v>
      </c>
      <c r="H2150" s="143" t="s">
        <v>277</v>
      </c>
      <c r="I2150" s="146" t="s">
        <v>277</v>
      </c>
      <c r="J2150" s="137" t="s">
        <v>277</v>
      </c>
      <c r="K2150" s="146" t="s">
        <v>277</v>
      </c>
      <c r="L2150" s="137" t="s">
        <v>277</v>
      </c>
      <c r="M2150" s="146" t="s">
        <v>277</v>
      </c>
      <c r="N2150" s="137" t="s">
        <v>277</v>
      </c>
      <c r="O2150" s="138" t="s">
        <v>277</v>
      </c>
      <c r="P2150" s="137">
        <v>0.95648148148166667</v>
      </c>
      <c r="Q2150" s="138">
        <v>1</v>
      </c>
    </row>
    <row r="2151" spans="1:17" ht="20.149999999999999" customHeight="1" x14ac:dyDescent="0.35">
      <c r="A2151" s="148"/>
      <c r="C2151" s="136" t="s">
        <v>2411</v>
      </c>
      <c r="D2151" s="143" t="s">
        <v>277</v>
      </c>
      <c r="E2151" s="146" t="s">
        <v>277</v>
      </c>
      <c r="F2151" s="137">
        <v>0.99980000000000002</v>
      </c>
      <c r="G2151" s="138">
        <v>1</v>
      </c>
      <c r="H2151" s="143" t="s">
        <v>277</v>
      </c>
      <c r="I2151" s="146" t="s">
        <v>277</v>
      </c>
      <c r="J2151" s="137" t="s">
        <v>277</v>
      </c>
      <c r="K2151" s="146" t="s">
        <v>277</v>
      </c>
      <c r="L2151" s="137" t="s">
        <v>277</v>
      </c>
      <c r="M2151" s="146" t="s">
        <v>277</v>
      </c>
      <c r="N2151" s="137" t="s">
        <v>277</v>
      </c>
      <c r="O2151" s="138" t="s">
        <v>277</v>
      </c>
      <c r="P2151" s="137" t="s">
        <v>277</v>
      </c>
      <c r="Q2151" s="138" t="s">
        <v>277</v>
      </c>
    </row>
    <row r="2152" spans="1:17" ht="20.149999999999999" customHeight="1" x14ac:dyDescent="0.35">
      <c r="A2152" s="148"/>
      <c r="C2152" s="136" t="s">
        <v>2412</v>
      </c>
      <c r="D2152" s="143" t="s">
        <v>277</v>
      </c>
      <c r="E2152" s="146" t="s">
        <v>277</v>
      </c>
      <c r="F2152" s="137">
        <v>0</v>
      </c>
      <c r="G2152" s="138">
        <v>1</v>
      </c>
      <c r="H2152" s="143" t="s">
        <v>277</v>
      </c>
      <c r="I2152" s="146" t="s">
        <v>277</v>
      </c>
      <c r="J2152" s="137">
        <v>0.98618124232658078</v>
      </c>
      <c r="K2152" s="146">
        <v>0.98577543833727377</v>
      </c>
      <c r="L2152" s="137" t="s">
        <v>277</v>
      </c>
      <c r="M2152" s="146" t="s">
        <v>277</v>
      </c>
      <c r="N2152" s="137" t="s">
        <v>277</v>
      </c>
      <c r="O2152" s="138" t="s">
        <v>277</v>
      </c>
      <c r="P2152" s="137">
        <v>0.90909090910000001</v>
      </c>
      <c r="Q2152" s="138">
        <v>0.88978806111999986</v>
      </c>
    </row>
    <row r="2153" spans="1:17" ht="20.149999999999999" customHeight="1" x14ac:dyDescent="0.35">
      <c r="A2153" s="148"/>
      <c r="C2153" s="136" t="s">
        <v>2413</v>
      </c>
      <c r="D2153" s="143" t="s">
        <v>277</v>
      </c>
      <c r="E2153" s="146" t="s">
        <v>277</v>
      </c>
      <c r="F2153" s="137">
        <v>0</v>
      </c>
      <c r="G2153" s="138">
        <v>1</v>
      </c>
      <c r="H2153" s="143" t="s">
        <v>277</v>
      </c>
      <c r="I2153" s="146" t="s">
        <v>277</v>
      </c>
      <c r="J2153" s="137" t="s">
        <v>277</v>
      </c>
      <c r="K2153" s="146" t="s">
        <v>277</v>
      </c>
      <c r="L2153" s="137" t="s">
        <v>277</v>
      </c>
      <c r="M2153" s="146" t="s">
        <v>277</v>
      </c>
      <c r="N2153" s="137" t="s">
        <v>277</v>
      </c>
      <c r="O2153" s="138" t="s">
        <v>277</v>
      </c>
      <c r="P2153" s="137" t="s">
        <v>277</v>
      </c>
      <c r="Q2153" s="138" t="s">
        <v>277</v>
      </c>
    </row>
    <row r="2154" spans="1:17" ht="20.149999999999999" customHeight="1" x14ac:dyDescent="0.35">
      <c r="A2154" s="148"/>
      <c r="C2154" s="136" t="s">
        <v>2414</v>
      </c>
      <c r="D2154" s="143" t="s">
        <v>277</v>
      </c>
      <c r="E2154" s="146" t="s">
        <v>277</v>
      </c>
      <c r="F2154" s="137">
        <v>0</v>
      </c>
      <c r="G2154" s="138">
        <v>0.97916618181818182</v>
      </c>
      <c r="H2154" s="143" t="s">
        <v>277</v>
      </c>
      <c r="I2154" s="146" t="s">
        <v>277</v>
      </c>
      <c r="J2154" s="137" t="s">
        <v>277</v>
      </c>
      <c r="K2154" s="146" t="s">
        <v>277</v>
      </c>
      <c r="L2154" s="137" t="s">
        <v>277</v>
      </c>
      <c r="M2154" s="146" t="s">
        <v>277</v>
      </c>
      <c r="N2154" s="137" t="s">
        <v>277</v>
      </c>
      <c r="O2154" s="138" t="s">
        <v>277</v>
      </c>
      <c r="P2154" s="137" t="s">
        <v>277</v>
      </c>
      <c r="Q2154" s="138" t="s">
        <v>277</v>
      </c>
    </row>
    <row r="2155" spans="1:17" ht="20.149999999999999" customHeight="1" x14ac:dyDescent="0.35">
      <c r="A2155" s="148"/>
      <c r="C2155" s="136" t="s">
        <v>2415</v>
      </c>
      <c r="D2155" s="143" t="s">
        <v>277</v>
      </c>
      <c r="E2155" s="146" t="s">
        <v>277</v>
      </c>
      <c r="F2155" s="137">
        <v>0.9998999999999999</v>
      </c>
      <c r="G2155" s="138">
        <v>0.99302681818181815</v>
      </c>
      <c r="H2155" s="143" t="s">
        <v>277</v>
      </c>
      <c r="I2155" s="146" t="s">
        <v>277</v>
      </c>
      <c r="J2155" s="137" t="s">
        <v>277</v>
      </c>
      <c r="K2155" s="146" t="s">
        <v>277</v>
      </c>
      <c r="L2155" s="137" t="s">
        <v>277</v>
      </c>
      <c r="M2155" s="146" t="s">
        <v>277</v>
      </c>
      <c r="N2155" s="137" t="s">
        <v>277</v>
      </c>
      <c r="O2155" s="138" t="s">
        <v>277</v>
      </c>
      <c r="P2155" s="137" t="s">
        <v>277</v>
      </c>
      <c r="Q2155" s="138" t="s">
        <v>277</v>
      </c>
    </row>
    <row r="2156" spans="1:17" ht="20.149999999999999" customHeight="1" x14ac:dyDescent="0.35">
      <c r="A2156" s="148"/>
      <c r="C2156" s="136" t="s">
        <v>2416</v>
      </c>
      <c r="D2156" s="143" t="s">
        <v>277</v>
      </c>
      <c r="E2156" s="146" t="s">
        <v>277</v>
      </c>
      <c r="F2156" s="137" t="s">
        <v>277</v>
      </c>
      <c r="G2156" s="138" t="s">
        <v>277</v>
      </c>
      <c r="H2156" s="143" t="s">
        <v>277</v>
      </c>
      <c r="I2156" s="146" t="s">
        <v>277</v>
      </c>
      <c r="J2156" s="137" t="s">
        <v>277</v>
      </c>
      <c r="K2156" s="146" t="s">
        <v>277</v>
      </c>
      <c r="L2156" s="137" t="s">
        <v>277</v>
      </c>
      <c r="M2156" s="146" t="s">
        <v>277</v>
      </c>
      <c r="N2156" s="137">
        <v>0.22222222222222221</v>
      </c>
      <c r="O2156" s="138">
        <v>0.6428571428571429</v>
      </c>
      <c r="P2156" s="137">
        <v>0.97077108340111129</v>
      </c>
      <c r="Q2156" s="138">
        <v>0.96297352599874997</v>
      </c>
    </row>
    <row r="2157" spans="1:17" ht="20.149999999999999" customHeight="1" x14ac:dyDescent="0.35">
      <c r="A2157" s="148"/>
      <c r="C2157" s="136" t="s">
        <v>2417</v>
      </c>
      <c r="D2157" s="143" t="s">
        <v>277</v>
      </c>
      <c r="E2157" s="146" t="s">
        <v>277</v>
      </c>
      <c r="F2157" s="137">
        <v>0</v>
      </c>
      <c r="G2157" s="138">
        <v>1</v>
      </c>
      <c r="H2157" s="143" t="s">
        <v>277</v>
      </c>
      <c r="I2157" s="146" t="s">
        <v>277</v>
      </c>
      <c r="J2157" s="137" t="s">
        <v>277</v>
      </c>
      <c r="K2157" s="146" t="s">
        <v>277</v>
      </c>
      <c r="L2157" s="137" t="s">
        <v>277</v>
      </c>
      <c r="M2157" s="146" t="s">
        <v>277</v>
      </c>
      <c r="N2157" s="137" t="s">
        <v>277</v>
      </c>
      <c r="O2157" s="138" t="s">
        <v>277</v>
      </c>
      <c r="P2157" s="137" t="s">
        <v>277</v>
      </c>
      <c r="Q2157" s="138" t="s">
        <v>277</v>
      </c>
    </row>
    <row r="2158" spans="1:17" ht="20.149999999999999" customHeight="1" x14ac:dyDescent="0.35">
      <c r="A2158" s="148"/>
      <c r="C2158" s="136" t="s">
        <v>2418</v>
      </c>
      <c r="D2158" s="143" t="s">
        <v>277</v>
      </c>
      <c r="E2158" s="146" t="s">
        <v>277</v>
      </c>
      <c r="F2158" s="137" t="s">
        <v>277</v>
      </c>
      <c r="G2158" s="138" t="s">
        <v>277</v>
      </c>
      <c r="H2158" s="143" t="s">
        <v>277</v>
      </c>
      <c r="I2158" s="146" t="s">
        <v>277</v>
      </c>
      <c r="J2158" s="137" t="s">
        <v>277</v>
      </c>
      <c r="K2158" s="146" t="s">
        <v>277</v>
      </c>
      <c r="L2158" s="137" t="s">
        <v>277</v>
      </c>
      <c r="M2158" s="146" t="s">
        <v>277</v>
      </c>
      <c r="N2158" s="137" t="s">
        <v>277</v>
      </c>
      <c r="O2158" s="138" t="s">
        <v>277</v>
      </c>
      <c r="P2158" s="137">
        <v>0.98863636363750007</v>
      </c>
      <c r="Q2158" s="138">
        <v>0.92473649539750002</v>
      </c>
    </row>
    <row r="2159" spans="1:17" ht="20.149999999999999" customHeight="1" x14ac:dyDescent="0.35">
      <c r="A2159" s="148"/>
      <c r="C2159" s="136" t="s">
        <v>2419</v>
      </c>
      <c r="D2159" s="143" t="s">
        <v>277</v>
      </c>
      <c r="E2159" s="146" t="s">
        <v>277</v>
      </c>
      <c r="F2159" s="137" t="s">
        <v>277</v>
      </c>
      <c r="G2159" s="138" t="s">
        <v>277</v>
      </c>
      <c r="H2159" s="143" t="s">
        <v>277</v>
      </c>
      <c r="I2159" s="146" t="s">
        <v>277</v>
      </c>
      <c r="J2159" s="137" t="s">
        <v>277</v>
      </c>
      <c r="K2159" s="146" t="s">
        <v>277</v>
      </c>
      <c r="L2159" s="137" t="s">
        <v>277</v>
      </c>
      <c r="M2159" s="146" t="s">
        <v>277</v>
      </c>
      <c r="N2159" s="137" t="s">
        <v>277</v>
      </c>
      <c r="O2159" s="138" t="s">
        <v>277</v>
      </c>
      <c r="P2159" s="137">
        <v>0.90873015873416663</v>
      </c>
      <c r="Q2159" s="138">
        <v>0.85238095238699996</v>
      </c>
    </row>
    <row r="2160" spans="1:17" ht="20.149999999999999" customHeight="1" x14ac:dyDescent="0.35">
      <c r="A2160" s="148"/>
      <c r="C2160" s="136" t="s">
        <v>2420</v>
      </c>
      <c r="D2160" s="143" t="s">
        <v>277</v>
      </c>
      <c r="E2160" s="146" t="s">
        <v>277</v>
      </c>
      <c r="F2160" s="137" t="s">
        <v>277</v>
      </c>
      <c r="G2160" s="138" t="s">
        <v>277</v>
      </c>
      <c r="H2160" s="143" t="s">
        <v>277</v>
      </c>
      <c r="I2160" s="146" t="s">
        <v>277</v>
      </c>
      <c r="J2160" s="137" t="s">
        <v>277</v>
      </c>
      <c r="K2160" s="146" t="s">
        <v>277</v>
      </c>
      <c r="L2160" s="137" t="s">
        <v>277</v>
      </c>
      <c r="M2160" s="146" t="s">
        <v>277</v>
      </c>
      <c r="N2160" s="137" t="s">
        <v>277</v>
      </c>
      <c r="O2160" s="138" t="s">
        <v>277</v>
      </c>
      <c r="P2160" s="137">
        <v>1</v>
      </c>
      <c r="Q2160" s="138">
        <v>1</v>
      </c>
    </row>
    <row r="2161" spans="1:17" ht="20.149999999999999" customHeight="1" x14ac:dyDescent="0.35">
      <c r="A2161" s="148"/>
      <c r="C2161" s="136" t="s">
        <v>2421</v>
      </c>
      <c r="D2161" s="143" t="s">
        <v>277</v>
      </c>
      <c r="E2161" s="146" t="s">
        <v>277</v>
      </c>
      <c r="F2161" s="137">
        <v>0</v>
      </c>
      <c r="G2161" s="138">
        <v>0.99078336363636366</v>
      </c>
      <c r="H2161" s="143" t="s">
        <v>277</v>
      </c>
      <c r="I2161" s="146" t="s">
        <v>277</v>
      </c>
      <c r="J2161" s="137" t="s">
        <v>277</v>
      </c>
      <c r="K2161" s="146" t="s">
        <v>277</v>
      </c>
      <c r="L2161" s="137" t="s">
        <v>277</v>
      </c>
      <c r="M2161" s="146" t="s">
        <v>277</v>
      </c>
      <c r="N2161" s="137" t="s">
        <v>277</v>
      </c>
      <c r="O2161" s="138" t="s">
        <v>277</v>
      </c>
      <c r="P2161" s="137" t="s">
        <v>277</v>
      </c>
      <c r="Q2161" s="138" t="s">
        <v>277</v>
      </c>
    </row>
    <row r="2162" spans="1:17" ht="20.149999999999999" customHeight="1" x14ac:dyDescent="0.35">
      <c r="A2162" s="148"/>
      <c r="C2162" s="136" t="s">
        <v>2422</v>
      </c>
      <c r="D2162" s="143" t="s">
        <v>277</v>
      </c>
      <c r="E2162" s="146" t="s">
        <v>277</v>
      </c>
      <c r="F2162" s="137">
        <v>0</v>
      </c>
      <c r="G2162" s="138">
        <v>0.99443736363636359</v>
      </c>
      <c r="H2162" s="143" t="s">
        <v>277</v>
      </c>
      <c r="I2162" s="146" t="s">
        <v>277</v>
      </c>
      <c r="J2162" s="137" t="s">
        <v>277</v>
      </c>
      <c r="K2162" s="146" t="s">
        <v>277</v>
      </c>
      <c r="L2162" s="137" t="s">
        <v>277</v>
      </c>
      <c r="M2162" s="146" t="s">
        <v>277</v>
      </c>
      <c r="N2162" s="137" t="s">
        <v>277</v>
      </c>
      <c r="O2162" s="138" t="s">
        <v>277</v>
      </c>
      <c r="P2162" s="137" t="s">
        <v>277</v>
      </c>
      <c r="Q2162" s="138" t="s">
        <v>277</v>
      </c>
    </row>
    <row r="2163" spans="1:17" ht="20.149999999999999" customHeight="1" x14ac:dyDescent="0.35">
      <c r="A2163" s="148"/>
      <c r="C2163" s="136" t="s">
        <v>2423</v>
      </c>
      <c r="D2163" s="143" t="s">
        <v>277</v>
      </c>
      <c r="E2163" s="146" t="s">
        <v>277</v>
      </c>
      <c r="F2163" s="137">
        <v>0</v>
      </c>
      <c r="G2163" s="138">
        <v>1</v>
      </c>
      <c r="H2163" s="143" t="s">
        <v>277</v>
      </c>
      <c r="I2163" s="146" t="s">
        <v>277</v>
      </c>
      <c r="J2163" s="137" t="s">
        <v>277</v>
      </c>
      <c r="K2163" s="146" t="s">
        <v>277</v>
      </c>
      <c r="L2163" s="137" t="s">
        <v>277</v>
      </c>
      <c r="M2163" s="146" t="s">
        <v>277</v>
      </c>
      <c r="N2163" s="137" t="s">
        <v>277</v>
      </c>
      <c r="O2163" s="138" t="s">
        <v>277</v>
      </c>
      <c r="P2163" s="137" t="s">
        <v>277</v>
      </c>
      <c r="Q2163" s="138" t="s">
        <v>277</v>
      </c>
    </row>
    <row r="2164" spans="1:17" ht="20.149999999999999" customHeight="1" x14ac:dyDescent="0.35">
      <c r="A2164" s="148"/>
      <c r="C2164" s="136" t="s">
        <v>2424</v>
      </c>
      <c r="D2164" s="143" t="s">
        <v>277</v>
      </c>
      <c r="E2164" s="146" t="s">
        <v>277</v>
      </c>
      <c r="F2164" s="137">
        <v>0.99982496194824966</v>
      </c>
      <c r="G2164" s="138">
        <v>0.86954242770167423</v>
      </c>
      <c r="H2164" s="143" t="s">
        <v>277</v>
      </c>
      <c r="I2164" s="146" t="s">
        <v>277</v>
      </c>
      <c r="J2164" s="137" t="s">
        <v>277</v>
      </c>
      <c r="K2164" s="146" t="s">
        <v>277</v>
      </c>
      <c r="L2164" s="137" t="s">
        <v>277</v>
      </c>
      <c r="M2164" s="146" t="s">
        <v>277</v>
      </c>
      <c r="N2164" s="137" t="s">
        <v>277</v>
      </c>
      <c r="O2164" s="138" t="s">
        <v>277</v>
      </c>
      <c r="P2164" s="137">
        <v>0.9585257890690001</v>
      </c>
      <c r="Q2164" s="138">
        <v>0.92535522273400006</v>
      </c>
    </row>
    <row r="2165" spans="1:17" ht="20.149999999999999" customHeight="1" x14ac:dyDescent="0.35">
      <c r="A2165" s="148"/>
      <c r="C2165" s="136" t="s">
        <v>2425</v>
      </c>
      <c r="D2165" s="143" t="s">
        <v>277</v>
      </c>
      <c r="E2165" s="146" t="s">
        <v>277</v>
      </c>
      <c r="F2165" s="137" t="s">
        <v>277</v>
      </c>
      <c r="G2165" s="138" t="s">
        <v>277</v>
      </c>
      <c r="H2165" s="143" t="s">
        <v>277</v>
      </c>
      <c r="I2165" s="146" t="s">
        <v>277</v>
      </c>
      <c r="J2165" s="137" t="s">
        <v>277</v>
      </c>
      <c r="K2165" s="146" t="s">
        <v>277</v>
      </c>
      <c r="L2165" s="137" t="s">
        <v>277</v>
      </c>
      <c r="M2165" s="146" t="s">
        <v>277</v>
      </c>
      <c r="N2165" s="137" t="s">
        <v>277</v>
      </c>
      <c r="O2165" s="138" t="s">
        <v>277</v>
      </c>
      <c r="P2165" s="137">
        <v>0.98529411764749997</v>
      </c>
      <c r="Q2165" s="138">
        <v>0.92592592593000012</v>
      </c>
    </row>
    <row r="2166" spans="1:17" ht="20.149999999999999" customHeight="1" x14ac:dyDescent="0.35">
      <c r="A2166" s="148"/>
      <c r="C2166" s="136" t="s">
        <v>2426</v>
      </c>
      <c r="D2166" s="143" t="s">
        <v>277</v>
      </c>
      <c r="E2166" s="146" t="s">
        <v>277</v>
      </c>
      <c r="F2166" s="137" t="s">
        <v>277</v>
      </c>
      <c r="G2166" s="138" t="s">
        <v>277</v>
      </c>
      <c r="H2166" s="143" t="s">
        <v>277</v>
      </c>
      <c r="I2166" s="146" t="s">
        <v>277</v>
      </c>
      <c r="J2166" s="137">
        <v>0.95119445779914547</v>
      </c>
      <c r="K2166" s="146">
        <v>0.97070753856577052</v>
      </c>
      <c r="L2166" s="137" t="s">
        <v>277</v>
      </c>
      <c r="M2166" s="146" t="s">
        <v>277</v>
      </c>
      <c r="N2166" s="137" t="s">
        <v>277</v>
      </c>
      <c r="O2166" s="138" t="s">
        <v>277</v>
      </c>
      <c r="P2166" s="137" t="s">
        <v>277</v>
      </c>
      <c r="Q2166" s="138" t="s">
        <v>277</v>
      </c>
    </row>
    <row r="2167" spans="1:17" ht="20.149999999999999" customHeight="1" x14ac:dyDescent="0.35">
      <c r="A2167" s="148"/>
      <c r="C2167" s="136" t="s">
        <v>2427</v>
      </c>
      <c r="D2167" s="143" t="s">
        <v>277</v>
      </c>
      <c r="E2167" s="146" t="s">
        <v>277</v>
      </c>
      <c r="F2167" s="137">
        <v>1</v>
      </c>
      <c r="G2167" s="138">
        <v>0.95628900304414</v>
      </c>
      <c r="H2167" s="143" t="s">
        <v>277</v>
      </c>
      <c r="I2167" s="146" t="s">
        <v>277</v>
      </c>
      <c r="J2167" s="137" t="s">
        <v>277</v>
      </c>
      <c r="K2167" s="146" t="s">
        <v>277</v>
      </c>
      <c r="L2167" s="137" t="s">
        <v>277</v>
      </c>
      <c r="M2167" s="146" t="s">
        <v>277</v>
      </c>
      <c r="N2167" s="137" t="s">
        <v>277</v>
      </c>
      <c r="O2167" s="138" t="s">
        <v>277</v>
      </c>
      <c r="P2167" s="137">
        <v>0.962711499084</v>
      </c>
      <c r="Q2167" s="138">
        <v>0.97285141082100002</v>
      </c>
    </row>
    <row r="2168" spans="1:17" ht="20.149999999999999" customHeight="1" x14ac:dyDescent="0.35">
      <c r="A2168" s="148"/>
      <c r="C2168" s="136" t="s">
        <v>2428</v>
      </c>
      <c r="D2168" s="143" t="s">
        <v>277</v>
      </c>
      <c r="E2168" s="146" t="s">
        <v>277</v>
      </c>
      <c r="F2168" s="137" t="s">
        <v>277</v>
      </c>
      <c r="G2168" s="138" t="s">
        <v>277</v>
      </c>
      <c r="H2168" s="143" t="s">
        <v>277</v>
      </c>
      <c r="I2168" s="146" t="s">
        <v>277</v>
      </c>
      <c r="J2168" s="137" t="s">
        <v>277</v>
      </c>
      <c r="K2168" s="146" t="s">
        <v>277</v>
      </c>
      <c r="L2168" s="137" t="s">
        <v>277</v>
      </c>
      <c r="M2168" s="146" t="s">
        <v>277</v>
      </c>
      <c r="N2168" s="137" t="s">
        <v>277</v>
      </c>
      <c r="O2168" s="138" t="s">
        <v>277</v>
      </c>
      <c r="P2168" s="137">
        <v>0.93840579710999994</v>
      </c>
      <c r="Q2168" s="138">
        <v>0.95652173913750005</v>
      </c>
    </row>
    <row r="2169" spans="1:17" ht="20.149999999999999" customHeight="1" x14ac:dyDescent="0.35">
      <c r="A2169" s="148"/>
      <c r="C2169" s="136" t="s">
        <v>2429</v>
      </c>
      <c r="D2169" s="143">
        <v>0.99921073401736404</v>
      </c>
      <c r="E2169" s="146">
        <v>0.99912709497206698</v>
      </c>
      <c r="F2169" s="137">
        <v>0</v>
      </c>
      <c r="G2169" s="138">
        <v>1</v>
      </c>
      <c r="H2169" s="143" t="s">
        <v>277</v>
      </c>
      <c r="I2169" s="146" t="s">
        <v>277</v>
      </c>
      <c r="J2169" s="137" t="s">
        <v>277</v>
      </c>
      <c r="K2169" s="146" t="s">
        <v>277</v>
      </c>
      <c r="L2169" s="137" t="s">
        <v>277</v>
      </c>
      <c r="M2169" s="146" t="s">
        <v>277</v>
      </c>
      <c r="N2169" s="137" t="s">
        <v>277</v>
      </c>
      <c r="O2169" s="138" t="s">
        <v>277</v>
      </c>
      <c r="P2169" s="137" t="s">
        <v>277</v>
      </c>
      <c r="Q2169" s="138" t="s">
        <v>277</v>
      </c>
    </row>
    <row r="2170" spans="1:17" ht="20.149999999999999" customHeight="1" x14ac:dyDescent="0.35">
      <c r="A2170" s="148"/>
      <c r="C2170" s="136" t="s">
        <v>2430</v>
      </c>
      <c r="D2170" s="143" t="s">
        <v>277</v>
      </c>
      <c r="E2170" s="146" t="s">
        <v>277</v>
      </c>
      <c r="F2170" s="137" t="s">
        <v>277</v>
      </c>
      <c r="G2170" s="138" t="s">
        <v>277</v>
      </c>
      <c r="H2170" s="143" t="s">
        <v>277</v>
      </c>
      <c r="I2170" s="146" t="s">
        <v>277</v>
      </c>
      <c r="J2170" s="137" t="s">
        <v>277</v>
      </c>
      <c r="K2170" s="146" t="s">
        <v>277</v>
      </c>
      <c r="L2170" s="137" t="s">
        <v>277</v>
      </c>
      <c r="M2170" s="146" t="s">
        <v>277</v>
      </c>
      <c r="N2170" s="137" t="s">
        <v>277</v>
      </c>
      <c r="O2170" s="138" t="s">
        <v>277</v>
      </c>
      <c r="P2170" s="137">
        <v>1</v>
      </c>
      <c r="Q2170" s="138">
        <v>0.98518518518666665</v>
      </c>
    </row>
    <row r="2171" spans="1:17" ht="20.149999999999999" customHeight="1" x14ac:dyDescent="0.35">
      <c r="A2171" s="148"/>
      <c r="C2171" s="136" t="s">
        <v>2431</v>
      </c>
      <c r="D2171" s="143" t="s">
        <v>277</v>
      </c>
      <c r="E2171" s="146" t="s">
        <v>277</v>
      </c>
      <c r="F2171" s="137" t="s">
        <v>277</v>
      </c>
      <c r="G2171" s="138" t="s">
        <v>277</v>
      </c>
      <c r="H2171" s="143" t="s">
        <v>277</v>
      </c>
      <c r="I2171" s="146" t="s">
        <v>277</v>
      </c>
      <c r="J2171" s="137" t="s">
        <v>277</v>
      </c>
      <c r="K2171" s="146" t="s">
        <v>277</v>
      </c>
      <c r="L2171" s="137" t="s">
        <v>277</v>
      </c>
      <c r="M2171" s="146" t="s">
        <v>277</v>
      </c>
      <c r="N2171" s="137" t="s">
        <v>277</v>
      </c>
      <c r="O2171" s="138" t="s">
        <v>277</v>
      </c>
      <c r="P2171" s="137" t="s">
        <v>277</v>
      </c>
      <c r="Q2171" s="138">
        <v>0.94117647059000009</v>
      </c>
    </row>
    <row r="2172" spans="1:17" ht="20.149999999999999" customHeight="1" x14ac:dyDescent="0.35">
      <c r="A2172" s="148"/>
      <c r="C2172" s="136" t="s">
        <v>2432</v>
      </c>
      <c r="D2172" s="143" t="s">
        <v>277</v>
      </c>
      <c r="E2172" s="146" t="s">
        <v>277</v>
      </c>
      <c r="F2172" s="137" t="s">
        <v>277</v>
      </c>
      <c r="G2172" s="138" t="s">
        <v>277</v>
      </c>
      <c r="H2172" s="143" t="s">
        <v>277</v>
      </c>
      <c r="I2172" s="146" t="s">
        <v>277</v>
      </c>
      <c r="J2172" s="137" t="s">
        <v>277</v>
      </c>
      <c r="K2172" s="146" t="s">
        <v>277</v>
      </c>
      <c r="L2172" s="137" t="s">
        <v>277</v>
      </c>
      <c r="M2172" s="146" t="s">
        <v>277</v>
      </c>
      <c r="N2172" s="137" t="s">
        <v>277</v>
      </c>
      <c r="O2172" s="138" t="s">
        <v>277</v>
      </c>
      <c r="P2172" s="137">
        <v>0.92812499999999998</v>
      </c>
      <c r="Q2172" s="138">
        <v>0.89583333333333326</v>
      </c>
    </row>
    <row r="2173" spans="1:17" ht="20.149999999999999" customHeight="1" x14ac:dyDescent="0.35">
      <c r="A2173" s="148"/>
      <c r="C2173" s="136" t="s">
        <v>2433</v>
      </c>
      <c r="D2173" s="143" t="s">
        <v>277</v>
      </c>
      <c r="E2173" s="146" t="s">
        <v>277</v>
      </c>
      <c r="F2173" s="137" t="s">
        <v>277</v>
      </c>
      <c r="G2173" s="138" t="s">
        <v>277</v>
      </c>
      <c r="H2173" s="143" t="s">
        <v>277</v>
      </c>
      <c r="I2173" s="146" t="s">
        <v>277</v>
      </c>
      <c r="J2173" s="137" t="s">
        <v>277</v>
      </c>
      <c r="K2173" s="146" t="s">
        <v>277</v>
      </c>
      <c r="L2173" s="137" t="s">
        <v>277</v>
      </c>
      <c r="M2173" s="146" t="s">
        <v>277</v>
      </c>
      <c r="N2173" s="137" t="s">
        <v>277</v>
      </c>
      <c r="O2173" s="138" t="s">
        <v>277</v>
      </c>
      <c r="P2173" s="137">
        <v>0.99494949495090912</v>
      </c>
      <c r="Q2173" s="138">
        <v>0.99768518518666671</v>
      </c>
    </row>
    <row r="2174" spans="1:17" ht="20.149999999999999" customHeight="1" x14ac:dyDescent="0.35">
      <c r="A2174" s="148"/>
      <c r="C2174" s="136" t="s">
        <v>2434</v>
      </c>
      <c r="D2174" s="143">
        <v>0.999545867393279</v>
      </c>
      <c r="E2174" s="146">
        <v>0.99896037888414002</v>
      </c>
      <c r="F2174" s="137">
        <v>0</v>
      </c>
      <c r="G2174" s="138">
        <v>1</v>
      </c>
      <c r="H2174" s="143" t="s">
        <v>277</v>
      </c>
      <c r="I2174" s="146" t="s">
        <v>277</v>
      </c>
      <c r="J2174" s="137" t="s">
        <v>277</v>
      </c>
      <c r="K2174" s="146" t="s">
        <v>277</v>
      </c>
      <c r="L2174" s="137" t="s">
        <v>277</v>
      </c>
      <c r="M2174" s="146" t="s">
        <v>277</v>
      </c>
      <c r="N2174" s="137" t="s">
        <v>277</v>
      </c>
      <c r="O2174" s="138" t="s">
        <v>277</v>
      </c>
      <c r="P2174" s="137" t="s">
        <v>277</v>
      </c>
      <c r="Q2174" s="138" t="s">
        <v>277</v>
      </c>
    </row>
    <row r="2175" spans="1:17" ht="20.149999999999999" customHeight="1" x14ac:dyDescent="0.35">
      <c r="A2175" s="148"/>
      <c r="C2175" s="136" t="s">
        <v>2435</v>
      </c>
      <c r="D2175" s="143" t="s">
        <v>277</v>
      </c>
      <c r="E2175" s="146" t="s">
        <v>277</v>
      </c>
      <c r="F2175" s="137" t="s">
        <v>277</v>
      </c>
      <c r="G2175" s="138" t="s">
        <v>277</v>
      </c>
      <c r="H2175" s="143" t="s">
        <v>277</v>
      </c>
      <c r="I2175" s="146" t="s">
        <v>277</v>
      </c>
      <c r="J2175" s="137" t="s">
        <v>277</v>
      </c>
      <c r="K2175" s="146" t="s">
        <v>277</v>
      </c>
      <c r="L2175" s="137" t="s">
        <v>277</v>
      </c>
      <c r="M2175" s="146" t="s">
        <v>277</v>
      </c>
      <c r="N2175" s="137" t="s">
        <v>277</v>
      </c>
      <c r="O2175" s="138" t="s">
        <v>277</v>
      </c>
      <c r="P2175" s="137" t="s">
        <v>277</v>
      </c>
      <c r="Q2175" s="138">
        <v>0.98333333333500006</v>
      </c>
    </row>
    <row r="2176" spans="1:17" ht="20.149999999999999" customHeight="1" x14ac:dyDescent="0.35">
      <c r="A2176" s="148"/>
      <c r="C2176" s="136" t="s">
        <v>2436</v>
      </c>
      <c r="D2176" s="143" t="s">
        <v>277</v>
      </c>
      <c r="E2176" s="146" t="s">
        <v>277</v>
      </c>
      <c r="F2176" s="137" t="s">
        <v>277</v>
      </c>
      <c r="G2176" s="138" t="s">
        <v>277</v>
      </c>
      <c r="H2176" s="143" t="s">
        <v>277</v>
      </c>
      <c r="I2176" s="146" t="s">
        <v>277</v>
      </c>
      <c r="J2176" s="137" t="s">
        <v>277</v>
      </c>
      <c r="K2176" s="146" t="s">
        <v>277</v>
      </c>
      <c r="L2176" s="137" t="s">
        <v>277</v>
      </c>
      <c r="M2176" s="146" t="s">
        <v>277</v>
      </c>
      <c r="N2176" s="137" t="s">
        <v>277</v>
      </c>
      <c r="O2176" s="138" t="s">
        <v>277</v>
      </c>
      <c r="P2176" s="137">
        <v>0.95454545455000006</v>
      </c>
      <c r="Q2176" s="138">
        <v>0.88784722222250001</v>
      </c>
    </row>
    <row r="2177" spans="1:17" ht="20.149999999999999" customHeight="1" x14ac:dyDescent="0.35">
      <c r="A2177" s="148"/>
      <c r="C2177" s="136" t="s">
        <v>2437</v>
      </c>
      <c r="D2177" s="143">
        <v>0.99625585023400898</v>
      </c>
      <c r="E2177" s="146">
        <v>0.99919814682822505</v>
      </c>
      <c r="F2177" s="137">
        <v>0</v>
      </c>
      <c r="G2177" s="138">
        <v>1</v>
      </c>
      <c r="H2177" s="143" t="s">
        <v>277</v>
      </c>
      <c r="I2177" s="146" t="s">
        <v>277</v>
      </c>
      <c r="J2177" s="137" t="s">
        <v>277</v>
      </c>
      <c r="K2177" s="146" t="s">
        <v>277</v>
      </c>
      <c r="L2177" s="137" t="s">
        <v>277</v>
      </c>
      <c r="M2177" s="146" t="s">
        <v>277</v>
      </c>
      <c r="N2177" s="137" t="s">
        <v>277</v>
      </c>
      <c r="O2177" s="138" t="s">
        <v>277</v>
      </c>
      <c r="P2177" s="137">
        <v>0.9740538555524999</v>
      </c>
      <c r="Q2177" s="138">
        <v>0.9859426475016666</v>
      </c>
    </row>
    <row r="2178" spans="1:17" ht="20.149999999999999" customHeight="1" x14ac:dyDescent="0.35">
      <c r="A2178" s="148"/>
      <c r="C2178" s="136" t="s">
        <v>2438</v>
      </c>
      <c r="D2178" s="143" t="s">
        <v>277</v>
      </c>
      <c r="E2178" s="146" t="s">
        <v>277</v>
      </c>
      <c r="F2178" s="137" t="s">
        <v>277</v>
      </c>
      <c r="G2178" s="138" t="s">
        <v>277</v>
      </c>
      <c r="H2178" s="143" t="s">
        <v>277</v>
      </c>
      <c r="I2178" s="146" t="s">
        <v>277</v>
      </c>
      <c r="J2178" s="137" t="s">
        <v>277</v>
      </c>
      <c r="K2178" s="146" t="s">
        <v>277</v>
      </c>
      <c r="L2178" s="137" t="s">
        <v>277</v>
      </c>
      <c r="M2178" s="146" t="s">
        <v>277</v>
      </c>
      <c r="N2178" s="137" t="s">
        <v>277</v>
      </c>
      <c r="O2178" s="138" t="s">
        <v>277</v>
      </c>
      <c r="P2178" s="137">
        <v>0.93142857143200009</v>
      </c>
      <c r="Q2178" s="138">
        <v>0.94285714286</v>
      </c>
    </row>
    <row r="2179" spans="1:17" ht="20.149999999999999" customHeight="1" x14ac:dyDescent="0.35">
      <c r="A2179" s="148"/>
      <c r="C2179" s="136" t="s">
        <v>2439</v>
      </c>
      <c r="D2179" s="143" t="s">
        <v>277</v>
      </c>
      <c r="E2179" s="146" t="s">
        <v>277</v>
      </c>
      <c r="F2179" s="137" t="s">
        <v>277</v>
      </c>
      <c r="G2179" s="138" t="s">
        <v>277</v>
      </c>
      <c r="H2179" s="143" t="s">
        <v>277</v>
      </c>
      <c r="I2179" s="146" t="s">
        <v>277</v>
      </c>
      <c r="J2179" s="137" t="s">
        <v>277</v>
      </c>
      <c r="K2179" s="146" t="s">
        <v>277</v>
      </c>
      <c r="L2179" s="137" t="s">
        <v>277</v>
      </c>
      <c r="M2179" s="146" t="s">
        <v>277</v>
      </c>
      <c r="N2179" s="137" t="s">
        <v>277</v>
      </c>
      <c r="O2179" s="138" t="s">
        <v>277</v>
      </c>
      <c r="P2179" s="137">
        <v>0.89285714286500006</v>
      </c>
      <c r="Q2179" s="138">
        <v>0.90454545455272739</v>
      </c>
    </row>
    <row r="2180" spans="1:17" ht="20.149999999999999" customHeight="1" x14ac:dyDescent="0.35">
      <c r="A2180" s="148"/>
      <c r="C2180" s="136" t="s">
        <v>2440</v>
      </c>
      <c r="D2180" s="143" t="s">
        <v>277</v>
      </c>
      <c r="E2180" s="146" t="s">
        <v>277</v>
      </c>
      <c r="F2180" s="137" t="s">
        <v>277</v>
      </c>
      <c r="G2180" s="138" t="s">
        <v>277</v>
      </c>
      <c r="H2180" s="143" t="s">
        <v>277</v>
      </c>
      <c r="I2180" s="146" t="s">
        <v>277</v>
      </c>
      <c r="J2180" s="137" t="s">
        <v>277</v>
      </c>
      <c r="K2180" s="146" t="s">
        <v>277</v>
      </c>
      <c r="L2180" s="137" t="s">
        <v>277</v>
      </c>
      <c r="M2180" s="146" t="s">
        <v>277</v>
      </c>
      <c r="N2180" s="137" t="s">
        <v>277</v>
      </c>
      <c r="O2180" s="138" t="s">
        <v>277</v>
      </c>
      <c r="P2180" s="137" t="s">
        <v>277</v>
      </c>
      <c r="Q2180" s="138">
        <v>0.97142857143000005</v>
      </c>
    </row>
    <row r="2181" spans="1:17" ht="20.149999999999999" customHeight="1" x14ac:dyDescent="0.35">
      <c r="A2181" s="148"/>
      <c r="C2181" s="136" t="s">
        <v>2441</v>
      </c>
      <c r="D2181" s="143" t="s">
        <v>277</v>
      </c>
      <c r="E2181" s="146" t="s">
        <v>277</v>
      </c>
      <c r="F2181" s="137" t="s">
        <v>277</v>
      </c>
      <c r="G2181" s="138" t="s">
        <v>277</v>
      </c>
      <c r="H2181" s="143" t="s">
        <v>277</v>
      </c>
      <c r="I2181" s="146" t="s">
        <v>277</v>
      </c>
      <c r="J2181" s="137" t="s">
        <v>277</v>
      </c>
      <c r="K2181" s="146" t="s">
        <v>277</v>
      </c>
      <c r="L2181" s="137" t="s">
        <v>277</v>
      </c>
      <c r="M2181" s="146" t="s">
        <v>277</v>
      </c>
      <c r="N2181" s="137" t="s">
        <v>277</v>
      </c>
      <c r="O2181" s="138" t="s">
        <v>277</v>
      </c>
      <c r="P2181" s="137">
        <v>0.86381579723857138</v>
      </c>
      <c r="Q2181" s="138">
        <v>0.93547370006222241</v>
      </c>
    </row>
    <row r="2182" spans="1:17" ht="20.149999999999999" customHeight="1" x14ac:dyDescent="0.35">
      <c r="A2182" s="148"/>
      <c r="C2182" s="136" t="s">
        <v>2442</v>
      </c>
      <c r="D2182" s="143" t="s">
        <v>277</v>
      </c>
      <c r="E2182" s="146" t="s">
        <v>277</v>
      </c>
      <c r="F2182" s="137">
        <v>1</v>
      </c>
      <c r="G2182" s="138">
        <v>1</v>
      </c>
      <c r="H2182" s="143" t="s">
        <v>277</v>
      </c>
      <c r="I2182" s="146" t="s">
        <v>277</v>
      </c>
      <c r="J2182" s="137">
        <v>0.99937024028160393</v>
      </c>
      <c r="K2182" s="146">
        <v>0.99949976123198103</v>
      </c>
      <c r="L2182" s="137" t="s">
        <v>277</v>
      </c>
      <c r="M2182" s="146" t="s">
        <v>277</v>
      </c>
      <c r="N2182" s="137" t="s">
        <v>277</v>
      </c>
      <c r="O2182" s="138" t="s">
        <v>277</v>
      </c>
      <c r="P2182" s="137">
        <v>0.95757575757999991</v>
      </c>
      <c r="Q2182" s="138">
        <v>0.96969696969999986</v>
      </c>
    </row>
    <row r="2183" spans="1:17" ht="20.149999999999999" customHeight="1" x14ac:dyDescent="0.35">
      <c r="A2183" s="148"/>
      <c r="C2183" s="136" t="s">
        <v>2443</v>
      </c>
      <c r="D2183" s="143" t="s">
        <v>277</v>
      </c>
      <c r="E2183" s="146" t="s">
        <v>277</v>
      </c>
      <c r="F2183" s="137" t="s">
        <v>277</v>
      </c>
      <c r="G2183" s="138" t="s">
        <v>277</v>
      </c>
      <c r="H2183" s="143" t="s">
        <v>277</v>
      </c>
      <c r="I2183" s="146" t="s">
        <v>277</v>
      </c>
      <c r="J2183" s="137" t="s">
        <v>277</v>
      </c>
      <c r="K2183" s="146" t="s">
        <v>277</v>
      </c>
      <c r="L2183" s="137" t="s">
        <v>277</v>
      </c>
      <c r="M2183" s="146" t="s">
        <v>277</v>
      </c>
      <c r="N2183" s="137" t="s">
        <v>277</v>
      </c>
      <c r="O2183" s="138" t="s">
        <v>277</v>
      </c>
      <c r="P2183" s="137">
        <v>0.97077922078181833</v>
      </c>
      <c r="Q2183" s="138">
        <v>0.97121725944583337</v>
      </c>
    </row>
    <row r="2184" spans="1:17" ht="20.149999999999999" customHeight="1" x14ac:dyDescent="0.35">
      <c r="A2184" s="148"/>
      <c r="C2184" s="136" t="s">
        <v>2444</v>
      </c>
      <c r="D2184" s="143" t="s">
        <v>277</v>
      </c>
      <c r="E2184" s="146" t="s">
        <v>277</v>
      </c>
      <c r="F2184" s="137" t="s">
        <v>277</v>
      </c>
      <c r="G2184" s="138" t="s">
        <v>277</v>
      </c>
      <c r="H2184" s="143" t="s">
        <v>277</v>
      </c>
      <c r="I2184" s="146" t="s">
        <v>277</v>
      </c>
      <c r="J2184" s="137" t="s">
        <v>277</v>
      </c>
      <c r="K2184" s="146" t="s">
        <v>277</v>
      </c>
      <c r="L2184" s="137" t="s">
        <v>277</v>
      </c>
      <c r="M2184" s="146" t="s">
        <v>277</v>
      </c>
      <c r="N2184" s="137" t="s">
        <v>277</v>
      </c>
      <c r="O2184" s="138" t="s">
        <v>277</v>
      </c>
      <c r="P2184" s="137">
        <v>0.9191176470650001</v>
      </c>
      <c r="Q2184" s="138">
        <v>0.90807356349454549</v>
      </c>
    </row>
    <row r="2185" spans="1:17" ht="20.149999999999999" customHeight="1" x14ac:dyDescent="0.35">
      <c r="A2185" s="148"/>
      <c r="C2185" s="136" t="s">
        <v>2445</v>
      </c>
      <c r="D2185" s="143">
        <v>0.96536796536796499</v>
      </c>
      <c r="E2185" s="146">
        <v>0.95974140464296198</v>
      </c>
      <c r="F2185" s="137">
        <v>0</v>
      </c>
      <c r="G2185" s="138">
        <v>1</v>
      </c>
      <c r="H2185" s="143" t="s">
        <v>277</v>
      </c>
      <c r="I2185" s="146" t="s">
        <v>277</v>
      </c>
      <c r="J2185" s="137" t="s">
        <v>277</v>
      </c>
      <c r="K2185" s="146" t="s">
        <v>277</v>
      </c>
      <c r="L2185" s="137" t="s">
        <v>277</v>
      </c>
      <c r="M2185" s="146" t="s">
        <v>277</v>
      </c>
      <c r="N2185" s="137" t="s">
        <v>277</v>
      </c>
      <c r="O2185" s="138" t="s">
        <v>277</v>
      </c>
      <c r="P2185" s="137" t="s">
        <v>277</v>
      </c>
      <c r="Q2185" s="138">
        <v>0.90909090910000001</v>
      </c>
    </row>
    <row r="2186" spans="1:17" ht="20.149999999999999" customHeight="1" x14ac:dyDescent="0.35">
      <c r="A2186" s="148"/>
      <c r="C2186" s="136" t="s">
        <v>2446</v>
      </c>
      <c r="D2186" s="143" t="s">
        <v>277</v>
      </c>
      <c r="E2186" s="146" t="s">
        <v>277</v>
      </c>
      <c r="F2186" s="137" t="s">
        <v>277</v>
      </c>
      <c r="G2186" s="138" t="s">
        <v>277</v>
      </c>
      <c r="H2186" s="143" t="s">
        <v>277</v>
      </c>
      <c r="I2186" s="146" t="s">
        <v>277</v>
      </c>
      <c r="J2186" s="137" t="s">
        <v>277</v>
      </c>
      <c r="K2186" s="146" t="s">
        <v>277</v>
      </c>
      <c r="L2186" s="137" t="s">
        <v>277</v>
      </c>
      <c r="M2186" s="146" t="s">
        <v>277</v>
      </c>
      <c r="N2186" s="137" t="s">
        <v>277</v>
      </c>
      <c r="O2186" s="138" t="s">
        <v>277</v>
      </c>
      <c r="P2186" s="137">
        <v>1</v>
      </c>
      <c r="Q2186" s="138">
        <v>0.9714285714319999</v>
      </c>
    </row>
    <row r="2187" spans="1:17" ht="20.149999999999999" customHeight="1" x14ac:dyDescent="0.35">
      <c r="A2187" s="148"/>
      <c r="C2187" s="136" t="s">
        <v>2447</v>
      </c>
      <c r="D2187" s="143" t="s">
        <v>277</v>
      </c>
      <c r="E2187" s="146" t="s">
        <v>277</v>
      </c>
      <c r="F2187" s="137">
        <v>0.99950000000000006</v>
      </c>
      <c r="G2187" s="138">
        <v>1</v>
      </c>
      <c r="H2187" s="143" t="s">
        <v>277</v>
      </c>
      <c r="I2187" s="146" t="s">
        <v>277</v>
      </c>
      <c r="J2187" s="137" t="s">
        <v>277</v>
      </c>
      <c r="K2187" s="146" t="s">
        <v>277</v>
      </c>
      <c r="L2187" s="137" t="s">
        <v>277</v>
      </c>
      <c r="M2187" s="146" t="s">
        <v>277</v>
      </c>
      <c r="N2187" s="137" t="s">
        <v>277</v>
      </c>
      <c r="O2187" s="138" t="s">
        <v>277</v>
      </c>
      <c r="P2187" s="137" t="s">
        <v>277</v>
      </c>
      <c r="Q2187" s="138" t="s">
        <v>277</v>
      </c>
    </row>
    <row r="2188" spans="1:17" ht="20.149999999999999" customHeight="1" x14ac:dyDescent="0.35">
      <c r="A2188" s="148"/>
      <c r="C2188" s="136" t="s">
        <v>2448</v>
      </c>
      <c r="D2188" s="143" t="s">
        <v>277</v>
      </c>
      <c r="E2188" s="146" t="s">
        <v>277</v>
      </c>
      <c r="F2188" s="137">
        <v>0.99168550228310504</v>
      </c>
      <c r="G2188" s="138">
        <v>0.99903424657534246</v>
      </c>
      <c r="H2188" s="143" t="s">
        <v>277</v>
      </c>
      <c r="I2188" s="146" t="s">
        <v>277</v>
      </c>
      <c r="J2188" s="137" t="s">
        <v>277</v>
      </c>
      <c r="K2188" s="146" t="s">
        <v>277</v>
      </c>
      <c r="L2188" s="137" t="s">
        <v>277</v>
      </c>
      <c r="M2188" s="146" t="s">
        <v>277</v>
      </c>
      <c r="N2188" s="137" t="s">
        <v>277</v>
      </c>
      <c r="O2188" s="138" t="s">
        <v>277</v>
      </c>
      <c r="P2188" s="137">
        <v>0.90022675737000002</v>
      </c>
      <c r="Q2188" s="138">
        <v>0.95434233534099999</v>
      </c>
    </row>
    <row r="2189" spans="1:17" ht="20.149999999999999" customHeight="1" x14ac:dyDescent="0.35">
      <c r="A2189" s="148"/>
      <c r="C2189" s="136" t="s">
        <v>2449</v>
      </c>
      <c r="D2189" s="143" t="s">
        <v>277</v>
      </c>
      <c r="E2189" s="146" t="s">
        <v>277</v>
      </c>
      <c r="F2189" s="137" t="s">
        <v>277</v>
      </c>
      <c r="G2189" s="138" t="s">
        <v>277</v>
      </c>
      <c r="H2189" s="143" t="s">
        <v>277</v>
      </c>
      <c r="I2189" s="146" t="s">
        <v>277</v>
      </c>
      <c r="J2189" s="137" t="s">
        <v>277</v>
      </c>
      <c r="K2189" s="146" t="s">
        <v>277</v>
      </c>
      <c r="L2189" s="137" t="s">
        <v>277</v>
      </c>
      <c r="M2189" s="146" t="s">
        <v>277</v>
      </c>
      <c r="N2189" s="137" t="s">
        <v>277</v>
      </c>
      <c r="O2189" s="138" t="s">
        <v>277</v>
      </c>
      <c r="P2189" s="137">
        <v>0.85350093985500008</v>
      </c>
      <c r="Q2189" s="138">
        <v>0.92857142857916686</v>
      </c>
    </row>
    <row r="2190" spans="1:17" ht="20.149999999999999" customHeight="1" x14ac:dyDescent="0.35">
      <c r="A2190" s="148"/>
      <c r="C2190" s="136" t="s">
        <v>2450</v>
      </c>
      <c r="D2190" s="143" t="s">
        <v>277</v>
      </c>
      <c r="E2190" s="146" t="s">
        <v>277</v>
      </c>
      <c r="F2190" s="137" t="s">
        <v>277</v>
      </c>
      <c r="G2190" s="138" t="s">
        <v>277</v>
      </c>
      <c r="H2190" s="143" t="s">
        <v>277</v>
      </c>
      <c r="I2190" s="146" t="s">
        <v>277</v>
      </c>
      <c r="J2190" s="137" t="s">
        <v>277</v>
      </c>
      <c r="K2190" s="146" t="s">
        <v>277</v>
      </c>
      <c r="L2190" s="137" t="s">
        <v>277</v>
      </c>
      <c r="M2190" s="146" t="s">
        <v>277</v>
      </c>
      <c r="N2190" s="137">
        <v>0.58333333333333337</v>
      </c>
      <c r="O2190" s="138">
        <v>0.55555555555555558</v>
      </c>
      <c r="P2190" s="137">
        <v>0.96124031007916655</v>
      </c>
      <c r="Q2190" s="138">
        <v>0.92291761666416672</v>
      </c>
    </row>
    <row r="2191" spans="1:17" ht="20.149999999999999" customHeight="1" x14ac:dyDescent="0.35">
      <c r="A2191" s="148"/>
      <c r="C2191" s="136" t="s">
        <v>2451</v>
      </c>
      <c r="D2191" s="143" t="s">
        <v>277</v>
      </c>
      <c r="E2191" s="146" t="s">
        <v>277</v>
      </c>
      <c r="F2191" s="137" t="s">
        <v>277</v>
      </c>
      <c r="G2191" s="138" t="s">
        <v>277</v>
      </c>
      <c r="H2191" s="143" t="s">
        <v>277</v>
      </c>
      <c r="I2191" s="146" t="s">
        <v>277</v>
      </c>
      <c r="J2191" s="137" t="s">
        <v>277</v>
      </c>
      <c r="K2191" s="146" t="s">
        <v>277</v>
      </c>
      <c r="L2191" s="137" t="s">
        <v>277</v>
      </c>
      <c r="M2191" s="146" t="s">
        <v>277</v>
      </c>
      <c r="N2191" s="137" t="s">
        <v>277</v>
      </c>
      <c r="O2191" s="138" t="s">
        <v>277</v>
      </c>
      <c r="P2191" s="137">
        <v>0.98666666666666669</v>
      </c>
      <c r="Q2191" s="138">
        <v>0.97599999999999998</v>
      </c>
    </row>
    <row r="2192" spans="1:17" ht="20.149999999999999" customHeight="1" x14ac:dyDescent="0.35">
      <c r="A2192" s="148"/>
      <c r="C2192" s="136" t="s">
        <v>2452</v>
      </c>
      <c r="D2192" s="143">
        <v>0.99952130205840095</v>
      </c>
      <c r="E2192" s="146">
        <v>0.99925622908144296</v>
      </c>
      <c r="F2192" s="137" t="s">
        <v>277</v>
      </c>
      <c r="G2192" s="138" t="s">
        <v>277</v>
      </c>
      <c r="H2192" s="143" t="s">
        <v>277</v>
      </c>
      <c r="I2192" s="146" t="s">
        <v>277</v>
      </c>
      <c r="J2192" s="137" t="s">
        <v>277</v>
      </c>
      <c r="K2192" s="146" t="s">
        <v>277</v>
      </c>
      <c r="L2192" s="137" t="s">
        <v>277</v>
      </c>
      <c r="M2192" s="146" t="s">
        <v>277</v>
      </c>
      <c r="N2192" s="137" t="s">
        <v>277</v>
      </c>
      <c r="O2192" s="138" t="s">
        <v>277</v>
      </c>
      <c r="P2192" s="137">
        <v>0.95912837129636364</v>
      </c>
      <c r="Q2192" s="138">
        <v>0.90224309387375001</v>
      </c>
    </row>
    <row r="2193" spans="1:17" ht="20.149999999999999" customHeight="1" x14ac:dyDescent="0.35">
      <c r="A2193" s="148"/>
      <c r="C2193" s="139" t="s">
        <v>2453</v>
      </c>
      <c r="D2193" s="144" t="s">
        <v>277</v>
      </c>
      <c r="E2193" s="147" t="s">
        <v>277</v>
      </c>
      <c r="F2193" s="140" t="s">
        <v>277</v>
      </c>
      <c r="G2193" s="141" t="s">
        <v>277</v>
      </c>
      <c r="H2193" s="144" t="s">
        <v>277</v>
      </c>
      <c r="I2193" s="147" t="s">
        <v>277</v>
      </c>
      <c r="J2193" s="140" t="s">
        <v>277</v>
      </c>
      <c r="K2193" s="147" t="s">
        <v>277</v>
      </c>
      <c r="L2193" s="140" t="s">
        <v>277</v>
      </c>
      <c r="M2193" s="147" t="s">
        <v>277</v>
      </c>
      <c r="N2193" s="140" t="s">
        <v>277</v>
      </c>
      <c r="O2193" s="141" t="s">
        <v>277</v>
      </c>
      <c r="P2193" s="140">
        <v>1</v>
      </c>
      <c r="Q2193" s="141">
        <v>0.97222222222499999</v>
      </c>
    </row>
  </sheetData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287A44E2B7A6448A9E593D4AC9CF75" ma:contentTypeVersion="19" ma:contentTypeDescription="Crée un document." ma:contentTypeScope="" ma:versionID="c530965e23a021915ed3a4e03a2f6698">
  <xsd:schema xmlns:xsd="http://www.w3.org/2001/XMLSchema" xmlns:xs="http://www.w3.org/2001/XMLSchema" xmlns:p="http://schemas.microsoft.com/office/2006/metadata/properties" xmlns:ns2="1f36f09b-cce7-4749-bd3b-4d838ffa88a6" xmlns:ns3="283564b5-cb63-4475-a56f-b81cf1b43deb" targetNamespace="http://schemas.microsoft.com/office/2006/metadata/properties" ma:root="true" ma:fieldsID="2a7a524a0698e899ca9cf415faf42788" ns2:_="" ns3:_="">
    <xsd:import namespace="1f36f09b-cce7-4749-bd3b-4d838ffa88a6"/>
    <xsd:import namespace="283564b5-cb63-4475-a56f-b81cf1b43de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OCR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36f09b-cce7-4749-bd3b-4d838ffa88a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8a67fc7-04d2-4516-a2fb-bd44e6e997fe}" ma:internalName="TaxCatchAll" ma:showField="CatchAllData" ma:web="1f36f09b-cce7-4749-bd3b-4d838ffa88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564b5-cb63-4475-a56f-b81cf1b43d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5096f5d6-3256-4090-9362-038d665d19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36f09b-cce7-4749-bd3b-4d838ffa88a6" xsi:nil="true"/>
    <lcf76f155ced4ddcb4097134ff3c332f xmlns="283564b5-cb63-4475-a56f-b81cf1b43d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4322C2-667D-4930-93CE-900AD7881157}"/>
</file>

<file path=customXml/itemProps2.xml><?xml version="1.0" encoding="utf-8"?>
<ds:datastoreItem xmlns:ds="http://schemas.openxmlformats.org/officeDocument/2006/customXml" ds:itemID="{62B344E7-5BC8-4336-9694-D627B0407E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29C9BF-A4C7-4FAB-A268-F76002EE1FAC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2cec8dc0-6fb0-4d6c-a6fd-1dc5dd0e94e3"/>
    <ds:schemaRef ds:uri="http://purl.org/dc/dcmitype/"/>
    <ds:schemaRef ds:uri="http://purl.org/dc/elements/1.1/"/>
    <ds:schemaRef ds:uri="http://schemas.microsoft.com/office/infopath/2007/PartnerControls"/>
    <ds:schemaRef ds:uri="532a0c8d-a98e-47d2-bdeb-040993cb306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TOPFLOP</vt:lpstr>
      <vt:lpstr>Indicateurs de qualité perçue</vt:lpstr>
      <vt:lpstr>Indicateurs de qualité mesurée</vt:lpstr>
      <vt:lpstr>'Indicateurs de qualité mesurée'!Impression_des_titres</vt:lpstr>
      <vt:lpstr>'Indicateurs de qualité perçue'!Impression_des_titres</vt:lpstr>
      <vt:lpstr>'Indicateurs de qualité mesurée'!Zone_d_impression</vt:lpstr>
      <vt:lpstr>'Indicateurs de qualité perçue'!Zone_d_impression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Marion HAUTBOIS</dc:creator>
  <cp:keywords/>
  <dc:description/>
  <cp:lastModifiedBy>AYADI-BOISSY Sonia (SNCF GARES &amp; CONNEXIONS / DIRECTIO</cp:lastModifiedBy>
  <cp:revision/>
  <dcterms:created xsi:type="dcterms:W3CDTF">2021-08-05T06:41:06Z</dcterms:created>
  <dcterms:modified xsi:type="dcterms:W3CDTF">2024-11-14T09:08:00Z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d3f7c8-5c4b-4ab6-9486-a0a9eb08efa7_Enabled">
    <vt:lpwstr>true</vt:lpwstr>
  </property>
  <property fmtid="{D5CDD505-2E9C-101B-9397-08002B2CF9AE}" pid="3" name="MSIP_Label_c8d3f7c8-5c4b-4ab6-9486-a0a9eb08efa7_SetDate">
    <vt:lpwstr>2023-11-28T08:40:23Z</vt:lpwstr>
  </property>
  <property fmtid="{D5CDD505-2E9C-101B-9397-08002B2CF9AE}" pid="4" name="MSIP_Label_c8d3f7c8-5c4b-4ab6-9486-a0a9eb08efa7_Method">
    <vt:lpwstr>Standard</vt:lpwstr>
  </property>
  <property fmtid="{D5CDD505-2E9C-101B-9397-08002B2CF9AE}" pid="5" name="MSIP_Label_c8d3f7c8-5c4b-4ab6-9486-a0a9eb08efa7_Name">
    <vt:lpwstr>Interne - Groupe</vt:lpwstr>
  </property>
  <property fmtid="{D5CDD505-2E9C-101B-9397-08002B2CF9AE}" pid="6" name="MSIP_Label_c8d3f7c8-5c4b-4ab6-9486-a0a9eb08efa7_SiteId">
    <vt:lpwstr>4a7c8238-5799-4b16-9fc6-9ad8fce5a7d9</vt:lpwstr>
  </property>
  <property fmtid="{D5CDD505-2E9C-101B-9397-08002B2CF9AE}" pid="7" name="MSIP_Label_c8d3f7c8-5c4b-4ab6-9486-a0a9eb08efa7_ActionId">
    <vt:lpwstr>238c65c2-4bc1-4833-9e3f-b8f0ba9ceae6</vt:lpwstr>
  </property>
  <property fmtid="{D5CDD505-2E9C-101B-9397-08002B2CF9AE}" pid="8" name="MSIP_Label_c8d3f7c8-5c4b-4ab6-9486-a0a9eb08efa7_ContentBits">
    <vt:lpwstr>2</vt:lpwstr>
  </property>
  <property fmtid="{D5CDD505-2E9C-101B-9397-08002B2CF9AE}" pid="9" name="ContentTypeId">
    <vt:lpwstr>0x010100A0287A44E2B7A6448A9E593D4AC9CF75</vt:lpwstr>
  </property>
  <property fmtid="{D5CDD505-2E9C-101B-9397-08002B2CF9AE}" pid="10" name="MediaServiceImageTags">
    <vt:lpwstr/>
  </property>
</Properties>
</file>